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53222"/>
  <mc:AlternateContent xmlns:mc="http://schemas.openxmlformats.org/markup-compatibility/2006">
    <mc:Choice Requires="x15">
      <x15ac:absPath xmlns:x15ac="http://schemas.microsoft.com/office/spreadsheetml/2010/11/ac" url="C:\DATA\UNHCR_ANDROID\ODK\Global forms\2020\"/>
    </mc:Choice>
  </mc:AlternateContent>
  <bookViews>
    <workbookView xWindow="0" yWindow="0" windowWidth="19368" windowHeight="9096" firstSheet="1" activeTab="5"/>
  </bookViews>
  <sheets>
    <sheet name="Introduction" sheetId="6" r:id="rId1"/>
    <sheet name="XLS_Overview" sheetId="11" r:id="rId2"/>
    <sheet name="Instructions" sheetId="16" r:id="rId3"/>
    <sheet name="survey" sheetId="22" r:id="rId4"/>
    <sheet name="choices" sheetId="23" r:id="rId5"/>
    <sheet name="settings" sheetId="24" r:id="rId6"/>
    <sheet name="HB_CUTOFF" sheetId="25" r:id="rId7"/>
    <sheet name="Questions" sheetId="26" r:id="rId8"/>
    <sheet name="troubleshooting (coming soon)" sheetId="12" state="hidden" r:id="rId9"/>
    <sheet name="META" sheetId="17" state="hidden" r:id="rId10"/>
  </sheets>
  <definedNames>
    <definedName name="_xlnm._FilterDatabase" localSheetId="4" hidden="1">choices!$A$1:$H$1</definedName>
    <definedName name="_xlnm._FilterDatabase" localSheetId="3" hidden="1">survey!$A$1:$AB$150</definedName>
    <definedName name="_Hlk497133263" localSheetId="3">survey!$E$97</definedName>
    <definedName name="inst_adapt_msg_1">Instructions!$A$11</definedName>
    <definedName name="inst_adapt_msg_2">Instructions!$A$12</definedName>
    <definedName name="inst_adapt_msg_3">Instructions!$A$13</definedName>
    <definedName name="inst_adapt_title_1">Instructions!$A$10</definedName>
    <definedName name="inst_add_msg_1">Instructions!$A$50</definedName>
    <definedName name="inst_add_msg_2">Instructions!$A$51</definedName>
    <definedName name="inst_add_msg_3">Instructions!#REF!</definedName>
    <definedName name="inst_add_title_1">Instructions!$A$49</definedName>
    <definedName name="inst_app_title_1">Instructions!#REF!</definedName>
    <definedName name="inst_appearance_msg_1">Instructions!#REF!</definedName>
    <definedName name="inst_genset_msg_1">Instructions!$A$54</definedName>
    <definedName name="inst_genset_msg_2">Instructions!$A$55</definedName>
    <definedName name="inst_genset_msg_3">Instructions!$A$56</definedName>
    <definedName name="inst_genset_msg_4">Instructions!$A$58</definedName>
    <definedName name="inst_genset_msg_5">Instructions!#REF!</definedName>
    <definedName name="inst_genset_msg_6">Instructions!#REF!</definedName>
    <definedName name="inst_genset_msg_7">Instructions!$A$59</definedName>
    <definedName name="inst_genset_msg_8">Instructions!$A$60</definedName>
    <definedName name="inst_genset_title_1">Instructions!$A$53</definedName>
    <definedName name="inst_geo_msg_1">Instructions!$A$21</definedName>
    <definedName name="inst_geo_msg_10">Instructions!$A$33</definedName>
    <definedName name="inst_geo_msg_11">Instructions!$A$34</definedName>
    <definedName name="inst_geo_msg_12">Instructions!$A$35</definedName>
    <definedName name="inst_geo_msg_13">Instructions!$A$36</definedName>
    <definedName name="inst_geo_msg_14">Instructions!$A$37</definedName>
    <definedName name="inst_geo_msg_15">Instructions!$A$38</definedName>
    <definedName name="inst_geo_msg_16">Instructions!$A$39</definedName>
    <definedName name="inst_geo_msg_17">Instructions!$A$40</definedName>
    <definedName name="inst_geo_msg_2">Instructions!$A$22</definedName>
    <definedName name="inst_geo_msg_3">Instructions!$A$23</definedName>
    <definedName name="inst_geo_msg_4">Instructions!$A$29</definedName>
    <definedName name="inst_geo_msg_5">Instructions!$A$30</definedName>
    <definedName name="inst_geo_msg_6">Instructions!$A$32</definedName>
    <definedName name="inst_geo_msg_7">Instructions!#REF!</definedName>
    <definedName name="inst_geo_msg_8">Instructions!#REF!</definedName>
    <definedName name="inst_geo_msg_9">Instructions!#REF!</definedName>
    <definedName name="inst_geo_title_1">Instructions!$A$20</definedName>
    <definedName name="inst_get_msg_1">Instructions!$A$3</definedName>
    <definedName name="inst_get_msg_2">Instructions!$A$4</definedName>
    <definedName name="inst_get_msg_3">Instructions!$A$5</definedName>
    <definedName name="inst_get_msg_4">Instructions!$A$6</definedName>
    <definedName name="inst_get_msg_5">Instructions!$A$7</definedName>
    <definedName name="inst_get_title_1">Instructions!$A$1</definedName>
    <definedName name="inst_lang_msg_1">Instructions!$A$15</definedName>
    <definedName name="inst_lang_title_1">Instructions!$A$14</definedName>
    <definedName name="inst_opt_msg_1">Instructions!$A$43</definedName>
    <definedName name="inst_opt_msg_2">Instructions!$A$46</definedName>
    <definedName name="inst_opt_msg_3">Instructions!$A$47</definedName>
    <definedName name="inst_opt_title_1">Instructions!$A$42</definedName>
    <definedName name="inst_prep_msg_1">Instructions!#REF!</definedName>
    <definedName name="inst_prep_msg_2">Instructions!#REF!</definedName>
    <definedName name="inst_prep_msg_3">Instructions!#REF!</definedName>
    <definedName name="inst_prep_msg_4">Instructions!#REF!</definedName>
    <definedName name="inst_prep_msg_5">Instructions!#REF!</definedName>
    <definedName name="inst_prep_msg_6">Instructions!#REF!</definedName>
    <definedName name="inst_prep_title_1">Instructions!#REF!</definedName>
    <definedName name="inst_test_msg_1">Instructions!$A$64</definedName>
    <definedName name="inst_test_msg_2">Instructions!$A$65</definedName>
    <definedName name="inst_test_title_1">Instructions!#REF!</definedName>
    <definedName name="intro_aim_msg1">Introduction!$B$9</definedName>
    <definedName name="intro_aim_msg2">Introduction!$B$10</definedName>
    <definedName name="intro_aim_msg3">Introduction!$B$11</definedName>
    <definedName name="intro_aim_sectiontitle">Introduction!$B$8</definedName>
    <definedName name="intro_maintitle">Introduction!$B$3</definedName>
    <definedName name="intro_overview_msg_1">Introduction!$B$18</definedName>
    <definedName name="intro_overview_msg_2">Introduction!$B$19</definedName>
    <definedName name="intro_overview_msg_3">Introduction!$B$20</definedName>
    <definedName name="intro_overview_msg_4">Introduction!$B$21</definedName>
    <definedName name="intro_overview_msg_6">Introduction!$B$16</definedName>
    <definedName name="intro_overview_sectiontitle">Introduction!$B$14</definedName>
    <definedName name="over_app_msg_1">XLS_Overview!$A$59</definedName>
    <definedName name="over_app_msg_2">XLS_Overview!$A$60</definedName>
    <definedName name="over_app_msg_3">XLS_Overview!$A$61</definedName>
    <definedName name="over_app_msg_4">XLS_Overview!$A$62</definedName>
    <definedName name="over_calc_desc_1">XLS_Overview!#REF!</definedName>
    <definedName name="over_calc_msg_1">XLS_Overview!$A$57</definedName>
    <definedName name="over_calc_msg_2">XLS_Overview!#REF!</definedName>
    <definedName name="over_calc_msg_3">XLS_Overview!#REF!</definedName>
    <definedName name="over_calc_msg_4">XLS_Overview!#REF!</definedName>
    <definedName name="over_calc_msg_5">XLS_Overview!#REF!</definedName>
    <definedName name="over_cond_desc_1">XLS_Overview!$B$48</definedName>
    <definedName name="over_cond_desc_2">XLS_Overview!$B$49</definedName>
    <definedName name="over_cond_desc_3">XLS_Overview!#REF!</definedName>
    <definedName name="over_cond_desc_4">XLS_Overview!$B$51</definedName>
    <definedName name="over_cond_desc_6">XLS_Overview!$A$53</definedName>
    <definedName name="over_cond_desc_7">XLS_Overview!$A$54</definedName>
    <definedName name="over_cond_msg_1">XLS_Overview!$A$47</definedName>
    <definedName name="over_cond_msg_2">XLS_Overview!$A$48</definedName>
    <definedName name="over_cond_msg_3">XLS_Overview!$A$49</definedName>
    <definedName name="over_cond_msg_4">XLS_Overview!#REF!</definedName>
    <definedName name="over_cond_msg_5">XLS_Overview!$A$51</definedName>
    <definedName name="over_const_desc_1">XLS_Overview!$B$40</definedName>
    <definedName name="over_const_desc_2">XLS_Overview!$B$41</definedName>
    <definedName name="over_const_desc_3">XLS_Overview!$B$42</definedName>
    <definedName name="over_const_msg_1">XLS_Overview!$A$39</definedName>
    <definedName name="over_const_msg_2">XLS_Overview!$A$40</definedName>
    <definedName name="over_const_msg_3">XLS_Overview!$A$41</definedName>
    <definedName name="over_const_msg_4">XLS_Overview!$A$42</definedName>
    <definedName name="over_const_msg_5">XLS_Overview!$A$43</definedName>
    <definedName name="over_const_msg_6">XLS_Overview!$A$44</definedName>
    <definedName name="over_far_maintitle">XLS_Overview!$A$64</definedName>
    <definedName name="over_far_msg_1">XLS_Overview!$A$65</definedName>
    <definedName name="over_far_subtitle_1">XLS_Overview!$A$66</definedName>
    <definedName name="over_far_subtitle_2">XLS_Overview!$A$69</definedName>
    <definedName name="over_gen_maintitle">XLS_Overview!$A$1</definedName>
    <definedName name="over_gen_role_desc_1">XLS_Overview!$B$20</definedName>
    <definedName name="over_gen_role_desc_10">XLS_Overview!$B$29</definedName>
    <definedName name="over_gen_role_desc_11">XLS_Overview!$B$30</definedName>
    <definedName name="over_gen_role_desc_12">XLS_Overview!$B$31</definedName>
    <definedName name="over_gen_role_desc_13">XLS_Overview!$B$32</definedName>
    <definedName name="over_gen_role_desc_14">XLS_Overview!$B$33</definedName>
    <definedName name="over_gen_role_desc_15">XLS_Overview!$B$34</definedName>
    <definedName name="over_gen_role_desc_2">XLS_Overview!$B$21</definedName>
    <definedName name="over_gen_role_desc_3">XLS_Overview!$B$22</definedName>
    <definedName name="over_gen_role_desc_4">XLS_Overview!$B$23</definedName>
    <definedName name="over_gen_role_desc_5">XLS_Overview!$B$24</definedName>
    <definedName name="over_gen_role_desc_6">XLS_Overview!$B$25</definedName>
    <definedName name="over_gen_role_desc_7">XLS_Overview!$B$26</definedName>
    <definedName name="over_gen_role_desc_8">XLS_Overview!$B$27</definedName>
    <definedName name="over_gen_role_desc_9">XLS_Overview!$B$28</definedName>
    <definedName name="over_gen_role_msg_1">XLS_Overview!$A$20</definedName>
    <definedName name="over_gen_role_msg_10">XLS_Overview!$A$29</definedName>
    <definedName name="over_gen_role_msg_11">XLS_Overview!$A$30</definedName>
    <definedName name="over_gen_role_msg_12">XLS_Overview!$A$31</definedName>
    <definedName name="over_gen_role_msg_13">XLS_Overview!$A$32</definedName>
    <definedName name="over_gen_role_msg_14">XLS_Overview!$A$33</definedName>
    <definedName name="over_gen_role_msg_15">XLS_Overview!$A$34</definedName>
    <definedName name="over_gen_role_msg_2">XLS_Overview!$A$21</definedName>
    <definedName name="over_gen_role_msg_3">XLS_Overview!$A$22</definedName>
    <definedName name="over_gen_role_msg_4">XLS_Overview!$A$23</definedName>
    <definedName name="over_gen_role_msg_5">XLS_Overview!$A$24</definedName>
    <definedName name="over_gen_role_msg_6">XLS_Overview!$A$25</definedName>
    <definedName name="over_gen_role_msg_7">XLS_Overview!$A$26</definedName>
    <definedName name="over_gen_role_msg_8">XLS_Overview!$A$27</definedName>
    <definedName name="over_gen_role_msg_9">XLS_Overview!$A$28</definedName>
    <definedName name="over_gen_subtitle_1">XLS_Overview!$A$3</definedName>
    <definedName name="over_gen_subtitle_2">XLS_Overview!$A$19</definedName>
    <definedName name="over_gen_type_def_1">XLS_Overview!$B$4</definedName>
    <definedName name="over_gen_type_def_10">XLS_Overview!$B$13</definedName>
    <definedName name="over_gen_type_def_11">XLS_Overview!$B$14</definedName>
    <definedName name="over_gen_type_def_12">XLS_Overview!$B$15</definedName>
    <definedName name="over_gen_type_def_13">XLS_Overview!$B$16</definedName>
    <definedName name="over_gen_type_def_14">XLS_Overview!$B$17</definedName>
    <definedName name="over_gen_type_def_2">XLS_Overview!$B$5</definedName>
    <definedName name="over_gen_type_def_3">XLS_Overview!$B$6</definedName>
    <definedName name="over_gen_type_def_4">XLS_Overview!$B$7</definedName>
    <definedName name="over_gen_type_def_5">XLS_Overview!$B$8</definedName>
    <definedName name="over_gen_type_def_6">XLS_Overview!$B$9</definedName>
    <definedName name="over_gen_type_def_7">XLS_Overview!$B$10</definedName>
    <definedName name="over_gen_type_def_8">XLS_Overview!$B$11</definedName>
    <definedName name="over_gen_type_def_9">XLS_Overview!$B$12</definedName>
    <definedName name="over_gen_type_msg_1">XLS_Overview!$A$4</definedName>
    <definedName name="over_gen_type_msg_10">XLS_Overview!$A$13</definedName>
    <definedName name="over_gen_type_msg_11">XLS_Overview!$A$14</definedName>
    <definedName name="over_gen_type_msg_12">XLS_Overview!$A$15</definedName>
    <definedName name="over_gen_type_msg_13">XLS_Overview!$A$16</definedName>
    <definedName name="over_gen_type_msg_14">XLS_Overview!$A$17</definedName>
    <definedName name="over_gen_type_msg_2">XLS_Overview!$A$5</definedName>
    <definedName name="over_gen_type_msg_3">XLS_Overview!$A$6</definedName>
    <definedName name="over_gen_type_msg_4">XLS_Overview!$A$7</definedName>
    <definedName name="over_gen_type_msg_5">XLS_Overview!$A$8</definedName>
    <definedName name="over_gen_type_msg_6">XLS_Overview!$A$9</definedName>
    <definedName name="over_gen_type_msg_7">XLS_Overview!$A$10</definedName>
    <definedName name="over_gen_type_msg_8">XLS_Overview!$A$11</definedName>
    <definedName name="over_gen_type_msg_9">XLS_Overview!$A$12</definedName>
    <definedName name="over_gen_type_subtitle_1">XLS_Overview!$A$3</definedName>
    <definedName name="over_grp_msg_1">XLS_Overview!$A$67</definedName>
    <definedName name="over_rpt_msg_1">XLS_Overview!$A$72</definedName>
    <definedName name="over_settings_maintitle">XLS_Overview!$A$36</definedName>
    <definedName name="over_settings_msg_1">XLS_Overview!$A$37</definedName>
    <definedName name="over_settings_subtitle_1">XLS_Overview!$A$38</definedName>
    <definedName name="over_settings_subtitle_2">XLS_Overview!$A$46</definedName>
    <definedName name="over_settings_subtitle_3">XLS_Overview!$A$56</definedName>
    <definedName name="over_settings_subtitle_4">XLS_Overview!$A$58</definedName>
    <definedName name="over_type_subtitle_1">XLS_Overview!$A$3</definedName>
    <definedName name="sl_language">Introduction!$B$6</definedName>
  </definedNames>
  <calcPr calcId="152511"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 i="26" l="1"/>
  <c r="B23" i="6" l="1"/>
  <c r="A15" i="16"/>
  <c r="A8" i="16"/>
  <c r="A5" i="16"/>
  <c r="A50" i="16"/>
  <c r="A64" i="16"/>
  <c r="A58" i="16"/>
  <c r="A56" i="16"/>
  <c r="A53" i="16"/>
  <c r="A1" i="16"/>
  <c r="A3" i="16"/>
  <c r="A4" i="16"/>
  <c r="A6" i="16"/>
  <c r="A7" i="16"/>
  <c r="A10" i="16"/>
  <c r="A11" i="16"/>
  <c r="A12" i="16"/>
  <c r="A13" i="16"/>
  <c r="A14" i="16"/>
  <c r="A20" i="16"/>
  <c r="A21" i="16"/>
  <c r="A22" i="16"/>
  <c r="A23" i="16"/>
  <c r="A29" i="16"/>
  <c r="A30" i="16"/>
  <c r="A32" i="16"/>
  <c r="A33" i="16"/>
  <c r="A34" i="16"/>
  <c r="A35" i="16"/>
  <c r="A36" i="16"/>
  <c r="A37" i="16"/>
  <c r="A38" i="16"/>
  <c r="A39" i="16"/>
  <c r="A40" i="16"/>
  <c r="A42" i="16"/>
  <c r="A43" i="16"/>
  <c r="A46" i="16"/>
  <c r="A47" i="16"/>
  <c r="A49" i="16"/>
  <c r="A51" i="16"/>
  <c r="A54" i="16"/>
  <c r="A55" i="16"/>
  <c r="A59" i="16"/>
  <c r="A60" i="16"/>
  <c r="A65" i="16"/>
  <c r="B34" i="11"/>
  <c r="A43" i="11"/>
  <c r="A51" i="11"/>
  <c r="A60" i="11"/>
  <c r="A61" i="11"/>
  <c r="A57" i="11"/>
  <c r="B11" i="6"/>
  <c r="B3" i="6"/>
  <c r="B9" i="6"/>
  <c r="B16" i="6"/>
  <c r="A3" i="11"/>
  <c r="A58" i="11"/>
  <c r="A56" i="11"/>
  <c r="A46" i="11"/>
  <c r="A38" i="11"/>
  <c r="A37" i="11"/>
  <c r="A36" i="11"/>
  <c r="A72" i="11"/>
  <c r="A67" i="11"/>
  <c r="B12" i="11"/>
  <c r="B11" i="11"/>
  <c r="B10" i="11"/>
  <c r="B9" i="11"/>
  <c r="B8" i="11"/>
  <c r="B7" i="11"/>
  <c r="B6" i="11"/>
  <c r="B5" i="11"/>
  <c r="B17" i="11"/>
  <c r="B16" i="11"/>
  <c r="B15" i="11"/>
  <c r="B14" i="11"/>
  <c r="B13" i="11"/>
  <c r="B4" i="11"/>
  <c r="A19" i="11"/>
  <c r="B28" i="11"/>
  <c r="B27" i="11"/>
  <c r="B26" i="11"/>
  <c r="B25" i="11"/>
  <c r="B24" i="11"/>
  <c r="B23" i="11"/>
  <c r="B22" i="11"/>
  <c r="B21" i="11"/>
  <c r="B33" i="11"/>
  <c r="B32" i="11"/>
  <c r="B31" i="11"/>
  <c r="B30" i="11"/>
  <c r="B29" i="11"/>
  <c r="B20" i="11"/>
  <c r="A1" i="11"/>
  <c r="A69" i="11"/>
  <c r="A66" i="11"/>
  <c r="A65" i="11"/>
  <c r="A64" i="11"/>
  <c r="A44" i="11"/>
  <c r="A42" i="11"/>
  <c r="A41" i="11"/>
  <c r="A40" i="11"/>
  <c r="A39" i="11"/>
  <c r="B42" i="11"/>
  <c r="B41" i="11"/>
  <c r="B40" i="11"/>
  <c r="A49" i="11"/>
  <c r="A48" i="11"/>
  <c r="A47" i="11"/>
  <c r="A54" i="11"/>
  <c r="A53" i="11"/>
  <c r="B51" i="11"/>
  <c r="B49" i="11"/>
  <c r="B48" i="11"/>
  <c r="A62" i="11"/>
  <c r="A59" i="11"/>
  <c r="B14" i="6"/>
  <c r="B21" i="6"/>
  <c r="B20" i="6"/>
  <c r="B19" i="6"/>
  <c r="B18" i="6"/>
  <c r="B8" i="6"/>
  <c r="B10" i="6"/>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G159" i="17"/>
  <c r="G24" i="17"/>
  <c r="G59" i="17"/>
  <c r="G149" i="17"/>
  <c r="G181" i="17"/>
  <c r="G70" i="17"/>
  <c r="G104" i="17"/>
  <c r="G148" i="17"/>
  <c r="G33" i="17"/>
  <c r="G28" i="17"/>
  <c r="G133" i="17"/>
  <c r="G50" i="17"/>
  <c r="G34" i="17"/>
  <c r="G179" i="17"/>
  <c r="G137" i="17"/>
  <c r="G76" i="17"/>
  <c r="G65" i="17"/>
  <c r="G162" i="17"/>
  <c r="G126" i="17"/>
  <c r="G153" i="17"/>
  <c r="G157" i="17"/>
  <c r="G167" i="17"/>
  <c r="G120" i="17"/>
  <c r="G13" i="17"/>
  <c r="G80" i="17"/>
  <c r="G171" i="17"/>
  <c r="G117" i="17"/>
  <c r="G182" i="17"/>
  <c r="G161" i="17"/>
  <c r="G55" i="17"/>
  <c r="G163" i="17"/>
  <c r="G168" i="17"/>
  <c r="G127" i="17"/>
  <c r="G122" i="17"/>
  <c r="G147" i="17"/>
  <c r="G63" i="17"/>
  <c r="G74" i="17"/>
  <c r="G97" i="17"/>
  <c r="G118" i="17"/>
  <c r="G176" i="17"/>
  <c r="G36" i="17"/>
  <c r="G158" i="17"/>
  <c r="G23" i="17"/>
  <c r="G124" i="17"/>
  <c r="G130" i="17"/>
  <c r="G22" i="17"/>
  <c r="G165" i="17"/>
  <c r="G17" i="17"/>
  <c r="G142" i="17"/>
  <c r="G39" i="17"/>
  <c r="G140" i="17"/>
  <c r="G37" i="17"/>
  <c r="G180" i="17"/>
  <c r="G87" i="17"/>
  <c r="G18" i="17"/>
  <c r="G78" i="17"/>
  <c r="G108" i="17"/>
  <c r="G106" i="17"/>
  <c r="G26" i="17"/>
  <c r="G30" i="17"/>
  <c r="G173" i="17"/>
  <c r="G61" i="17"/>
  <c r="G75" i="17"/>
  <c r="G125" i="17"/>
  <c r="G94" i="17"/>
  <c r="G150" i="17"/>
  <c r="G166" i="17"/>
  <c r="G131" i="17"/>
  <c r="G73" i="17"/>
  <c r="G160" i="17"/>
  <c r="G69" i="17"/>
  <c r="G60" i="17"/>
  <c r="G19" i="17"/>
  <c r="G103" i="17"/>
  <c r="G72" i="17"/>
  <c r="G66" i="17"/>
  <c r="G21" i="17"/>
  <c r="G38" i="17"/>
  <c r="G123" i="17"/>
  <c r="G14" i="17"/>
  <c r="G135" i="17"/>
  <c r="G11" i="17"/>
  <c r="G71" i="17"/>
  <c r="G84" i="17"/>
  <c r="G16" i="17"/>
  <c r="G152" i="17"/>
  <c r="G85" i="17"/>
  <c r="G67" i="17"/>
  <c r="G79" i="17"/>
  <c r="G48" i="17"/>
  <c r="G46" i="17"/>
  <c r="G35" i="17"/>
  <c r="G132" i="17"/>
  <c r="G51" i="17"/>
  <c r="G172" i="17"/>
  <c r="G134" i="17"/>
  <c r="G31" i="17"/>
  <c r="G109" i="17"/>
  <c r="G56" i="17"/>
  <c r="G43" i="17"/>
  <c r="G52" i="17"/>
  <c r="G156" i="17"/>
  <c r="G151" i="17"/>
  <c r="G12" i="17"/>
  <c r="G111" i="17"/>
  <c r="G119" i="17"/>
  <c r="G100" i="17"/>
  <c r="G170" i="17"/>
  <c r="G141" i="17"/>
  <c r="G143" i="17"/>
  <c r="G93" i="17"/>
  <c r="G116" i="17"/>
  <c r="G10" i="17"/>
  <c r="G90" i="17"/>
  <c r="G136" i="17"/>
  <c r="G169" i="17"/>
  <c r="G86" i="17"/>
  <c r="G53" i="17"/>
  <c r="G101" i="17"/>
  <c r="G105" i="17"/>
  <c r="G102" i="17"/>
  <c r="G25" i="17"/>
  <c r="G49" i="17"/>
  <c r="G128" i="17"/>
  <c r="G177" i="17"/>
  <c r="G110" i="17"/>
  <c r="G83" i="17"/>
  <c r="G62" i="17"/>
  <c r="G175" i="17"/>
  <c r="G113" i="17"/>
  <c r="G58" i="17"/>
  <c r="G164" i="17"/>
  <c r="G81" i="17"/>
  <c r="G29" i="17"/>
  <c r="G68" i="17"/>
  <c r="G98" i="17"/>
  <c r="G184" i="17"/>
  <c r="G40" i="17"/>
  <c r="G96" i="17"/>
  <c r="G32" i="17"/>
  <c r="G45" i="17"/>
  <c r="G82" i="17"/>
  <c r="G44" i="17"/>
  <c r="G115" i="17"/>
  <c r="G57" i="17"/>
  <c r="G20" i="17"/>
  <c r="G129" i="17"/>
  <c r="G64" i="17"/>
  <c r="G41" i="17"/>
  <c r="G47" i="17"/>
  <c r="G178" i="17"/>
  <c r="G107" i="17"/>
  <c r="G15" i="17"/>
  <c r="G54" i="17"/>
  <c r="G92" i="17"/>
  <c r="G99" i="17"/>
  <c r="G89" i="17"/>
  <c r="G146" i="17"/>
  <c r="G112" i="17"/>
  <c r="G185" i="17"/>
  <c r="G139" i="17"/>
  <c r="G114" i="17"/>
  <c r="G155" i="17"/>
  <c r="G144" i="17"/>
  <c r="G27" i="17"/>
  <c r="G42" i="17"/>
  <c r="G121" i="17"/>
  <c r="G77" i="17"/>
  <c r="G145" i="17"/>
  <c r="G174" i="17"/>
  <c r="G154" i="17"/>
  <c r="G95" i="17"/>
  <c r="G138" i="17"/>
  <c r="G183" i="17"/>
  <c r="G88" i="17"/>
  <c r="G91" i="17"/>
</calcChain>
</file>

<file path=xl/sharedStrings.xml><?xml version="1.0" encoding="utf-8"?>
<sst xmlns="http://schemas.openxmlformats.org/spreadsheetml/2006/main" count="2420" uniqueCount="1608">
  <si>
    <t>Select language / Choix de la langue</t>
  </si>
  <si>
    <t>Français</t>
  </si>
  <si>
    <t>text</t>
  </si>
  <si>
    <t>integer</t>
  </si>
  <si>
    <t>decimal</t>
  </si>
  <si>
    <t>select_one [options]</t>
  </si>
  <si>
    <t>select_multiple [options]</t>
  </si>
  <si>
    <t>note</t>
  </si>
  <si>
    <t>geopoint</t>
  </si>
  <si>
    <t>image</t>
  </si>
  <si>
    <t>barcode</t>
  </si>
  <si>
    <t>date</t>
  </si>
  <si>
    <t>datetime</t>
  </si>
  <si>
    <t>audio</t>
  </si>
  <si>
    <t>video</t>
  </si>
  <si>
    <t>calculate</t>
  </si>
  <si>
    <t>Columns</t>
  </si>
  <si>
    <t>type</t>
  </si>
  <si>
    <t>name</t>
  </si>
  <si>
    <t>label::English</t>
  </si>
  <si>
    <t>hint::English</t>
  </si>
  <si>
    <t>constraint</t>
  </si>
  <si>
    <t>constraint_message::English</t>
  </si>
  <si>
    <t>calculation</t>
  </si>
  <si>
    <t>relevant</t>
  </si>
  <si>
    <t>repeat_count</t>
  </si>
  <si>
    <t>choice_filter</t>
  </si>
  <si>
    <t>appearance</t>
  </si>
  <si>
    <t>required</t>
  </si>
  <si>
    <t>media::image</t>
  </si>
  <si>
    <t>analysis</t>
  </si>
  <si>
    <t>Exemples</t>
  </si>
  <si>
    <t>no-calendar</t>
  </si>
  <si>
    <t>label::Français</t>
  </si>
  <si>
    <t>hint::Français</t>
  </si>
  <si>
    <t>constraint_message::Français</t>
  </si>
  <si>
    <t>deviceid</t>
  </si>
  <si>
    <t>DeviceID</t>
  </si>
  <si>
    <t>start</t>
  </si>
  <si>
    <t>TimeStartRecorded</t>
  </si>
  <si>
    <t>end</t>
  </si>
  <si>
    <t>TimeEndRecorded</t>
  </si>
  <si>
    <t>.&lt;= today()</t>
  </si>
  <si>
    <t>yes</t>
  </si>
  <si>
    <t>select_one camp</t>
  </si>
  <si>
    <t>ZONE</t>
  </si>
  <si>
    <t>BLOCK</t>
  </si>
  <si>
    <t>SECTION</t>
  </si>
  <si>
    <t>CLUSTER</t>
  </si>
  <si>
    <t>GPS</t>
  </si>
  <si>
    <t>TEAM</t>
  </si>
  <si>
    <t>selected(${ENUMERATOR},'96')</t>
  </si>
  <si>
    <t>HH</t>
  </si>
  <si>
    <t>select_one sex</t>
  </si>
  <si>
    <t>1=2</t>
  </si>
  <si>
    <t>select_one yesno</t>
  </si>
  <si>
    <t>begin repeat</t>
  </si>
  <si>
    <t>select_one yesnodk</t>
  </si>
  <si>
    <t>end repeat</t>
  </si>
  <si>
    <t>VINT</t>
  </si>
  <si>
    <t>VSUPCON</t>
  </si>
  <si>
    <t>list name</t>
  </si>
  <si>
    <t>camp</t>
  </si>
  <si>
    <t>AAA</t>
  </si>
  <si>
    <t>BBB</t>
  </si>
  <si>
    <t>CCC</t>
  </si>
  <si>
    <t>Ne sait pas</t>
  </si>
  <si>
    <t>Don't know</t>
  </si>
  <si>
    <t>No</t>
  </si>
  <si>
    <t>Non</t>
  </si>
  <si>
    <t>Yes</t>
  </si>
  <si>
    <t>Oui</t>
  </si>
  <si>
    <t>sex</t>
  </si>
  <si>
    <t>Male</t>
  </si>
  <si>
    <t>Female</t>
  </si>
  <si>
    <t>yesno</t>
  </si>
  <si>
    <t>yesnodk</t>
  </si>
  <si>
    <t>form_title</t>
  </si>
  <si>
    <t>form_id</t>
  </si>
  <si>
    <t>default_language</t>
  </si>
  <si>
    <t>version</t>
  </si>
  <si>
    <t>instance_name</t>
  </si>
  <si>
    <t>English</t>
  </si>
  <si>
    <t>Message viewed during the validation</t>
  </si>
  <si>
    <t>What it means</t>
  </si>
  <si>
    <t>What you can do to correct it</t>
  </si>
  <si>
    <t>There is already a form with the same ID</t>
  </si>
  <si>
    <t>If there are no existing submissions, you can update it directly through the project's page, otherwise you need to make sure you change the form's ID before uploading it</t>
  </si>
  <si>
    <t>This variable name already exists</t>
  </si>
  <si>
    <t>Modify one of the variable names so that there are no longer any duplicates</t>
  </si>
  <si>
    <t>A choice list is not recognised</t>
  </si>
  <si>
    <t>Create the corresponding choice lists in the "choices" tab (or check for spelling mistakes in existing choice list name)</t>
  </si>
  <si>
    <t>There is inadequate syntax ({}, $ etc)</t>
  </si>
  <si>
    <t xml:space="preserve">Use search and find Excel features to find the line on which the error has occured and check all your syntax to ensure it is correct. </t>
  </si>
  <si>
    <t>Langue</t>
  </si>
  <si>
    <t>over_gen_subtitle_1</t>
  </si>
  <si>
    <t>inst_adapt_msg_1</t>
  </si>
  <si>
    <t>inst_adapt_msg_2</t>
  </si>
  <si>
    <t>inst_adapt_msg_3</t>
  </si>
  <si>
    <t>inst_adapt_title_1</t>
  </si>
  <si>
    <t>inst_add_msg_1</t>
  </si>
  <si>
    <t>inst_add_msg_2</t>
  </si>
  <si>
    <t>inst_add_msg_3</t>
  </si>
  <si>
    <t>inst_add_title_1</t>
  </si>
  <si>
    <t>inst_app_title_1</t>
  </si>
  <si>
    <t>inst_appearance_msg_1</t>
  </si>
  <si>
    <t>inst_genset_msg_1</t>
  </si>
  <si>
    <t>inst_genset_msg_2</t>
  </si>
  <si>
    <t>inst_genset_msg_3</t>
  </si>
  <si>
    <t>inst_genset_msg_4</t>
  </si>
  <si>
    <t>inst_genset_msg_5</t>
  </si>
  <si>
    <t>inst_genset_msg_6</t>
  </si>
  <si>
    <t>inst_genset_msg_7</t>
  </si>
  <si>
    <t>inst_genset_msg_8</t>
  </si>
  <si>
    <t>inst_genset_title_1</t>
  </si>
  <si>
    <t>inst_geo_msg_1</t>
  </si>
  <si>
    <t>inst_geo_msg_10</t>
  </si>
  <si>
    <t>inst_geo_msg_11</t>
  </si>
  <si>
    <t>inst_geo_msg_12</t>
  </si>
  <si>
    <t>inst_geo_msg_13</t>
  </si>
  <si>
    <t>inst_geo_msg_14</t>
  </si>
  <si>
    <t>inst_geo_msg_15</t>
  </si>
  <si>
    <t>inst_geo_msg_16</t>
  </si>
  <si>
    <t>inst_geo_msg_17</t>
  </si>
  <si>
    <t>inst_geo_msg_2</t>
  </si>
  <si>
    <t>inst_geo_msg_3</t>
  </si>
  <si>
    <t>inst_geo_msg_4</t>
  </si>
  <si>
    <t>inst_geo_msg_5</t>
  </si>
  <si>
    <t>inst_geo_msg_6</t>
  </si>
  <si>
    <t>inst_geo_msg_7</t>
  </si>
  <si>
    <t>inst_geo_msg_8</t>
  </si>
  <si>
    <t>inst_geo_msg_9</t>
  </si>
  <si>
    <t>inst_geo_title_1</t>
  </si>
  <si>
    <t>inst_get_msg_1</t>
  </si>
  <si>
    <t>inst_get_msg_2</t>
  </si>
  <si>
    <t>inst_get_msg_3</t>
  </si>
  <si>
    <t>inst_get_msg_4</t>
  </si>
  <si>
    <t>inst_get_msg_5</t>
  </si>
  <si>
    <t>inst_get_title_1</t>
  </si>
  <si>
    <t>inst_lang_msg_1</t>
  </si>
  <si>
    <t>inst_lang_title_1</t>
  </si>
  <si>
    <t>inst_opt_msg_1</t>
  </si>
  <si>
    <t>inst_opt_msg_2</t>
  </si>
  <si>
    <t>inst_opt_msg_3</t>
  </si>
  <si>
    <t>inst_opt_title_1</t>
  </si>
  <si>
    <t>inst_prep_msg_1</t>
  </si>
  <si>
    <t>inst_prep_msg_2</t>
  </si>
  <si>
    <t>inst_prep_msg_3</t>
  </si>
  <si>
    <t>inst_prep_msg_4</t>
  </si>
  <si>
    <t>inst_prep_msg_5</t>
  </si>
  <si>
    <t>inst_prep_msg_6</t>
  </si>
  <si>
    <t>inst_prep_title_1</t>
  </si>
  <si>
    <t>inst_test_msg_1</t>
  </si>
  <si>
    <t>inst_test_msg_2</t>
  </si>
  <si>
    <t>inst_test_title_1</t>
  </si>
  <si>
    <t>intro_aim_msg1</t>
  </si>
  <si>
    <t>intro_aim_msg2</t>
  </si>
  <si>
    <t>intro_aim_msg3</t>
  </si>
  <si>
    <t>intro_aim_sectiontitle</t>
  </si>
  <si>
    <t>intro_maintitle</t>
  </si>
  <si>
    <t>intro_overview_msg_1</t>
  </si>
  <si>
    <t>intro_overview_msg_2</t>
  </si>
  <si>
    <t>intro_overview_msg_3</t>
  </si>
  <si>
    <t>intro_overview_msg_4</t>
  </si>
  <si>
    <t>intro_overview_msg_6</t>
  </si>
  <si>
    <t>intro_overview_sectiontitle</t>
  </si>
  <si>
    <t>over_app_msg_1</t>
  </si>
  <si>
    <t>over_app_msg_2</t>
  </si>
  <si>
    <t>over_app_msg_3</t>
  </si>
  <si>
    <t>over_app_msg_4</t>
  </si>
  <si>
    <t>over_calc_desc_1</t>
  </si>
  <si>
    <t>over_calc_msg_1</t>
  </si>
  <si>
    <t>over_calc_msg_2</t>
  </si>
  <si>
    <t>over_calc_msg_3</t>
  </si>
  <si>
    <t>over_calc_msg_4</t>
  </si>
  <si>
    <t>over_calc_msg_5</t>
  </si>
  <si>
    <t>over_cond_desc_1</t>
  </si>
  <si>
    <t>over_cond_desc_2</t>
  </si>
  <si>
    <t>over_cond_desc_3</t>
  </si>
  <si>
    <t>over_cond_desc_4</t>
  </si>
  <si>
    <t>over_cond_desc_6</t>
  </si>
  <si>
    <t>over_cond_desc_7</t>
  </si>
  <si>
    <t>over_cond_msg_1</t>
  </si>
  <si>
    <t>over_cond_msg_2</t>
  </si>
  <si>
    <t>over_cond_msg_3</t>
  </si>
  <si>
    <t>over_cond_msg_4</t>
  </si>
  <si>
    <t>over_cond_msg_5</t>
  </si>
  <si>
    <t>over_const_desc_1</t>
  </si>
  <si>
    <t>over_const_desc_2</t>
  </si>
  <si>
    <t>over_const_desc_3</t>
  </si>
  <si>
    <t>over_const_msg_1</t>
  </si>
  <si>
    <t>over_const_msg_2</t>
  </si>
  <si>
    <t>over_const_msg_3</t>
  </si>
  <si>
    <t>over_const_msg_4</t>
  </si>
  <si>
    <t>over_const_msg_5</t>
  </si>
  <si>
    <t>over_const_msg_6</t>
  </si>
  <si>
    <t>over_far_maintitle</t>
  </si>
  <si>
    <t>over_far_msg_1</t>
  </si>
  <si>
    <t>over_far_subtitle_1</t>
  </si>
  <si>
    <t>over_far_subtitle_2</t>
  </si>
  <si>
    <t>over_gen_maintitle</t>
  </si>
  <si>
    <t>over_gen_role_desc_1</t>
  </si>
  <si>
    <t>over_gen_role_desc_10</t>
  </si>
  <si>
    <t>over_gen_role_desc_11</t>
  </si>
  <si>
    <t>over_gen_role_desc_12</t>
  </si>
  <si>
    <t>over_gen_role_desc_13</t>
  </si>
  <si>
    <t>over_gen_role_desc_14</t>
  </si>
  <si>
    <t>over_gen_role_desc_15</t>
  </si>
  <si>
    <t>over_gen_role_desc_2</t>
  </si>
  <si>
    <t>over_gen_role_desc_3</t>
  </si>
  <si>
    <t>over_gen_role_desc_4</t>
  </si>
  <si>
    <t>over_gen_role_desc_5</t>
  </si>
  <si>
    <t>over_gen_role_desc_6</t>
  </si>
  <si>
    <t>over_gen_role_desc_7</t>
  </si>
  <si>
    <t>over_gen_role_desc_8</t>
  </si>
  <si>
    <t>over_gen_role_desc_9</t>
  </si>
  <si>
    <t>over_gen_role_msg_1</t>
  </si>
  <si>
    <t>over_gen_role_msg_10</t>
  </si>
  <si>
    <t>over_gen_role_msg_11</t>
  </si>
  <si>
    <t>over_gen_role_msg_12</t>
  </si>
  <si>
    <t>over_gen_role_msg_13</t>
  </si>
  <si>
    <t>over_gen_role_msg_14</t>
  </si>
  <si>
    <t>over_gen_role_msg_15</t>
  </si>
  <si>
    <t>over_gen_role_msg_2</t>
  </si>
  <si>
    <t>over_gen_role_msg_3</t>
  </si>
  <si>
    <t>over_gen_role_msg_4</t>
  </si>
  <si>
    <t>over_gen_role_msg_5</t>
  </si>
  <si>
    <t>over_gen_role_msg_6</t>
  </si>
  <si>
    <t>over_gen_role_msg_7</t>
  </si>
  <si>
    <t>over_gen_role_msg_8</t>
  </si>
  <si>
    <t>over_gen_role_msg_9</t>
  </si>
  <si>
    <t>over_gen_subtitle_12</t>
  </si>
  <si>
    <t>over_gen_subtitle_2</t>
  </si>
  <si>
    <t>over_gen_type_def_1</t>
  </si>
  <si>
    <t>over_gen_type_def_10</t>
  </si>
  <si>
    <t>over_gen_type_def_11</t>
  </si>
  <si>
    <t>over_gen_type_def_12</t>
  </si>
  <si>
    <t>over_gen_type_def_13</t>
  </si>
  <si>
    <t>over_gen_type_def_14</t>
  </si>
  <si>
    <t>over_gen_type_def_2</t>
  </si>
  <si>
    <t>over_gen_type_def_3</t>
  </si>
  <si>
    <t>over_gen_type_def_4</t>
  </si>
  <si>
    <t>over_gen_type_def_5</t>
  </si>
  <si>
    <t>over_gen_type_def_6</t>
  </si>
  <si>
    <t>over_gen_type_def_7</t>
  </si>
  <si>
    <t>over_gen_type_def_8</t>
  </si>
  <si>
    <t>over_gen_type_def_9</t>
  </si>
  <si>
    <t>over_gen_type_msg_1</t>
  </si>
  <si>
    <t>over_gen_type_msg_10</t>
  </si>
  <si>
    <t>over_gen_type_msg_11</t>
  </si>
  <si>
    <t>over_gen_type_msg_12</t>
  </si>
  <si>
    <t>over_gen_type_msg_13</t>
  </si>
  <si>
    <t>over_gen_type_msg_14</t>
  </si>
  <si>
    <t>over_gen_type_msg_2</t>
  </si>
  <si>
    <t>over_gen_type_msg_3</t>
  </si>
  <si>
    <t>over_gen_type_msg_4</t>
  </si>
  <si>
    <t>over_gen_type_msg_5</t>
  </si>
  <si>
    <t>over_gen_type_msg_6</t>
  </si>
  <si>
    <t>over_gen_type_msg_7</t>
  </si>
  <si>
    <t>over_gen_type_msg_8</t>
  </si>
  <si>
    <t>over_gen_type_msg_9</t>
  </si>
  <si>
    <t>over_gen_type_subtitle_1</t>
  </si>
  <si>
    <t>over_grp_msg_1</t>
  </si>
  <si>
    <t>over_rpt_msg_1</t>
  </si>
  <si>
    <t>over_settings_maintitle</t>
  </si>
  <si>
    <t>over_settings_msg_1</t>
  </si>
  <si>
    <t>over_settings_subtitle_1</t>
  </si>
  <si>
    <t>over_settings_subtitle_2</t>
  </si>
  <si>
    <t>over_settings_subtitle_3</t>
  </si>
  <si>
    <t>over_settings_subtitle_4</t>
  </si>
  <si>
    <t>over_type_subtitle_1</t>
  </si>
  <si>
    <t>Vous trouverez ici toutes les explications concernant les modifications autorisées et comment les réaliser en respectant le format général (car une erreur de format peut s'avérer catastrophique pour votre enquête!)</t>
  </si>
  <si>
    <t xml:space="preserve">    N'hésitez pas à adapter la formulation des questions si vous trouvez qu'elles ne sont pas assez explicites dans un pays donné (tout en évitant d'en changer complètement le sens - si vous voulez modifier celui-ci complètement, mieux vaut masquer la question et en ajouter une nouvelle).</t>
  </si>
  <si>
    <t>II. Adapter les questions au contexte local en XLS form</t>
  </si>
  <si>
    <t>Les questions peuvent être ajoutées par le partenaire en fonction de ses besoins. Pour faciliter l'analyse, nous recommandons de suivre la logique adoptée pour les autres questions (ex: nom de la question, nom des choix, etc.). Retracez facilement tous les ajouts en les inscrivant en VERT - cela sera utile dans le cas d'un soutien à distance ou un débogage.Lisez attentivement l'onglet "XLS_overview"et surtout, testez votre formulaire à chaque nouvelle question ajoutée si vous avez peu d'expérience en matière de formulaires XLS - cela permettra de corriger plus facilement les erreurs éventuelles.</t>
  </si>
  <si>
    <t xml:space="preserve">La numérotation des questions peut être délicate. Elle a été conçue pour faciliter la compréhension et l'utilisation des outils d'analyse. Veillez à ne pas modifier la numérotation des questions existantes afin d'éviter des incohérences avec le formulaire générique. Vous pouvez soit ajouter un niveau intermédiaire (ex: A.1.b.) , soit mettre la question supplémentaire à la fin du module si cela est pertinent, ou encore créer un nouveau module. Nous vous suggérons de suivre la logique actuelle pour les questions de type "Si autre, spécifiez" en conservant le même numéro que la question précédente. </t>
  </si>
  <si>
    <t>II.4. Ajouter de nouvelles questions</t>
  </si>
  <si>
    <t>II.4. Modifications de l'apparence</t>
  </si>
  <si>
    <t>Différents paramètres d'apparence peuvent être modifiés, notamment pour visualiser plusieurs questions sur un même écran Vous pouvez consulter l'onglet "XLS_overview" pour en savoir plus - cependant, dans la majorité des enquêtes effectuées dans des contextes divers, nous recommandons de ne faire aucune modification car si les téléphones utilisés plus tard sont plus petits, visualiser ces mêmes questions sur l'écran posera problème.</t>
  </si>
  <si>
    <t>Quelques autres paramètres du formulaire peuvent être adaptés dans l'onglet "Settings":</t>
  </si>
  <si>
    <t xml:space="preserve">    Name &amp; ID (Nom et ID) du formulaire</t>
  </si>
  <si>
    <t xml:space="preserve">Vous pouvez changer le nom du formulaire dans l'onglet "Settings". </t>
  </si>
  <si>
    <t>  Pour télécharger des formulaires modifiés sur Kobo, consultez l'outil "Étape 4 - Paramétrage du système d'enquête avec KoBo Online".</t>
  </si>
  <si>
    <t xml:space="preserve">    Attribution automatique d'un nom</t>
  </si>
  <si>
    <t>Une attribution de nom automatique a été mise au point pour chaque formulaire; celle-ci concatène les valeurs de différentes questions (par défaut, cela concerne les données d'enquête, numéro d'équipe et numéro de ménage). Cela aide les enquêteurs à identifier facilement les formulaires terminés ou à terminer. Vous pouvez ajouter ou modifier ces éléments autant que vous le souhaitez du moment que vous les testez soigneusement.</t>
  </si>
  <si>
    <t>Cela concerne les aspects suivants:</t>
  </si>
  <si>
    <t xml:space="preserve">    Contraintes</t>
  </si>
  <si>
    <t>Plusieurs questions du formulaire peuvent avoir des contraintes associées qui changent selon vos connaissances du contexte local. Nous avons déjà vu un exemple concernant l'organisation du camp; cependant, c'est aussi le cas pour les numéros d'équipes (dépend du nombre d'équipes présentes sur le terrain) ou certains champs numériques (tels que le nombre de ménages partageant une installation...).</t>
  </si>
  <si>
    <t xml:space="preserve">    Obligatoire</t>
  </si>
  <si>
    <t>Le partenaire peut aussi choisir de rendre obligatoires certaines questions qui ne l'étaient pas pour s'assurer que son analyse repose sur une base de données complète par rapport à une question donnée. Pour cela, la seule chose à faire est d'ajouter un "yes" dans la colonne "required" - assurez-vous cependant que cela ne soit pas paramétré pour toute question:</t>
  </si>
  <si>
    <t xml:space="preserve">    Formulation</t>
  </si>
  <si>
    <t>Certaines formulations peuvent aussi nécessiter des modifications pour certaines questions afin de les rendre plus explicites (ex: le type de chloration, les sources d'eau, etc.). Veillez à ne faire aucune modification qui puisse compliquer les comparaisons à long terme (particulièrement dans tous les modules obligatoires) et de conserver les noms des valeurs existantes autant que possible (pour rester cohérent avec les "names" associées aux valeurs). La colonne "hint" peut être très utile pour expliquer les définitions ou aspects locaux que vous souhaiteriez souligner autour des listes d'options utilisées. Au cas où vous souhaiteriez ajouter un nouvel élément à une liste de réponses possibles, privilégiez la création d'un nouveau "label" (libellé ou étiquette) et d'un nouveau "name" (nom) plutôt que la modification de ceux qui existent déjà afin d'éviter toute confusion future. Utilisez la couleur orange dans toutes les cellules que vous avez modifiées afin que toute personne réutilisant le même formulaire puisse voir ce qui diffère du formulaire CAP EHA standard à l'intérieur; de même, servez-vous du vert pour tous vos ajouts.</t>
  </si>
  <si>
    <t xml:space="preserve">    Organisation du camp</t>
  </si>
  <si>
    <t>Dépendant de l'organisation du camp (blocs, zones, etc,) vous aurez probablement besoin de spécifier si les noms sont des numéros ("integers") ou encore des lettres ("text"), ainsi que, si ce sont des numéros, la fourchette de valeurs possibles (min et max dans la colonne "constraints"). Vous pourriez aussi avoir à modifier certaines questions (voir plus bas) selon l'organisation du camp. Par exemple, si vous utilisez Section et Zone mais pas Bloc, ou si vous utilisez "AREA" (Quartier) au lieu de Zone.</t>
  </si>
  <si>
    <t xml:space="preserve">    Listes de choix</t>
  </si>
  <si>
    <t>Dans l'onglet "choix" beaucoup de listes doivent être adaptées, telles que les noms de camps ou les différentes options à une question qui devront être adaptées au contexte local (ex: types de devises, type de toilettes, etc.) Consultez l'onglet "XLS Overview" pour en savoir plus sur l'utilité de chaque colonne.
 </t>
  </si>
  <si>
    <t>Vous pouvez modifier le texte en orange, effacer une ligne ou en ajouter une pour de nouvelles options si nécessaire. Assurez-vous simplement de remplir les différentes colonnes pour ces nouvelles lignes d'après les lignes exitantes (ex: copier/coller le nom de la liste ci-dessus, gardez la même logique pour "name", etc.) Ne réutilisez pas une ID existante pour une nouvelle valeur créée (même si l'ID passée a été supprimée) afin de rendre possibles de futures comparaisons avec d'autres contextes si besoin.</t>
  </si>
  <si>
    <t>Pour certaines questions, des images pourraient être ajoutées en vue d'aider les enquêteurs à expliquer aux ménages ce qu'ils recherchent. Cela peut légèrement alourdir le formulaire; par conséquent, ne l'utilisez que si vous êtes sûr que cela sera utile.</t>
  </si>
  <si>
    <t>Si vous décidez de donner suite à cette idée, il vous faudra ajouter des images locales que les ménages reconnaîtront (par exemple en prenant des photos au marché local). Ensuite, assurez-vous que le nom du média dans la colonne “media::image” dans le formulaire XLS est le même que celui que vous avez déterminé (essayer de conserver un format de photo standard).</t>
  </si>
  <si>
    <t>Les modalités de téléchargement des images sur le serveur peuvent être différentes d'un outil à l'autre. Sur Kobo, ajoutez-les simplement dans "Project settings" (paramètres du projet) en suivant les étapes indiquées dans la capture d'écran</t>
  </si>
  <si>
    <t>II.2. Éléments géographiques et listes de choix locaux, contraintes et aspects obligatoires</t>
  </si>
  <si>
    <t>Un code de couleurs spécifique a été mis en place dans la CAP EHA pour faciliter sa modification par les partenaires:</t>
  </si>
  <si>
    <t>       Certaines cellules ont été protégées (ce qui veut dire qu'un utilisateur ne peut pas les utiliser) car leur modification peut avoir un gros impact sur les modalités de calcul, les sauts de champs, etc. présents dans le formulaire, ou même dans les outils d'analyse mis à disposition dans Excel pour créer facilement un nombre d'indicateurs minimum.</t>
  </si>
  <si>
    <t>I. Comprendre le format</t>
  </si>
  <si>
    <t>Si dans un contexte donné, une autre langue doit être ajoutée à l'enquête, vous pouvez ajouter deux colonnes pour chaque langue (une “label::nomdelalangue” et une “hint::nomdelalangue”) comme vous pouvez le voir sur la capture d'écran ci-dessous. En dehors de cela, un nom de colonne ne doit jamais être changé. Évitez également de changer l'ordre des colonnes, car cela peut compliquer les choses si vous avez besoin de copier-coller des éléments d'une autre enquête à un moment donné. Après avoir ajouté ces colonnes, vous devez saisir la traduction de chacune des questions (et indices) que vous allez utiliser.</t>
  </si>
  <si>
    <t>II.1. Langue</t>
  </si>
  <si>
    <t>Pour afficher une question facultative (masquée par défaut) de façon à ce que l'enquêteur puisse la visualiser, il vous suffit d'enlever l'option impossible paramétrée dans le fichier, telle que 1=2, dans la colonne "relevant". Assurez-vous que tout ce que vous avez ajouté pour intégrer le 1=2 quand il y a des conditions multiples est enlevé (tel que "and").</t>
  </si>
  <si>
    <t xml:space="preserve">    Veillez à n'effacer aucune des autres conditions existantes quand il y a plus d'une condition dans la cellule!</t>
  </si>
  <si>
    <t>II.3. Faire apparaître des questions facultatives</t>
  </si>
  <si>
    <t>L'outil d'analyse CAP EHA est configuré de telle manière que les indicateurs opérationnels de base soient faciles à analyser.Cependant, vous souhaiterez probablement visualiser bien d'autres indicateurs plus spécifiques à vos besoins. Vous pouvez mettre au point votre plan d'analyse en spécifiant dans quel onglet de l'outil d'analyse vous souhaitez visualiser les résultats de vos différentes questions. Consultez l'outil d'analyse plus en détail pour comprendre à quoi servent les différents onglets.</t>
  </si>
  <si>
    <t xml:space="preserve">Vous pouvez par conséquent aller à la dernière colonne - nommée "Analysis" - de l'onglet SURVEY </t>
  </si>
  <si>
    <t xml:space="preserve">  N'hésitez pas à masquer les colonnes autres que label et Analysis pour faciliter la configuration. </t>
  </si>
  <si>
    <t>Vous pouvez décider dans quels onglets de l'outil d'analyse la question sera disponible pour représentation graphique en saisissant les lettres suivantes dans la colonne "analyse".</t>
  </si>
  <si>
    <t>Si vous ajouter un D pour Disaggregation (désagrégation), cela veut dire que vous pourrez désagréger toutes les réponses dans les onglets Choice, Unique et Value par les résultats des questions choisies (par bloc, grappe, sexe, pays d'origine etc.)</t>
  </si>
  <si>
    <t>IV. Préparer votre analyse</t>
  </si>
  <si>
    <t>Pour tester votre formulaire, tout ce dont vous avez besoin est d'importer celui-ci régulièrement sur votre compte KoBo, où il sera validé au cours du processus d'importation.Consultez l'onglet "dépannage " pour voir quelles sont les erreurs fréquentes si vous ne comprenez pas le message d'erreur qui s'affiche.Pour mettre un formulaire existant à jour, suivez la procédure indiquée dans l'outil "Troubleshooting".</t>
  </si>
  <si>
    <t xml:space="preserve">Le but de ce document est d'aider les partenaires d'implantation à adapter le formulaire CAP EHA (Connaissances, Attitudes, Pratiques) - mis à disposition par le HCR - en fonction de leurs besoins locaux. Le format XLS, c'est-à-dire le format dans lequel le formulaire CAP EHA est disponible, est un format standard dans les enquêtes utilisant la technologie mobile. Beaucoup de documents ont déjà été écrits sur le codage dans ce format (liens disponibles à la fin du document); cependant, nous vous expliquerons ici comment adapter votre formulaire CAP EHA de manière spécifique.
</t>
  </si>
  <si>
    <t xml:space="preserve">    Dans l'onglet SURVEY, toutes les lignes en GRAS doivent rester telles quelles - elles sont reliées à des indicateurs de base qui ne seront pas calculés correctement si des modifications sont apportées.</t>
  </si>
  <si>
    <t>Objectif de ce document:</t>
  </si>
  <si>
    <t>Les trois onglets verts contiennent le contenu du formulaire:</t>
  </si>
  <si>
    <t>Les trois onglets orange sont les onglets d'instructions sur les modalités de fonctionnement et d'adaptation du formulaire au contexte local.</t>
  </si>
  <si>
    <t>Aperçu</t>
  </si>
  <si>
    <t>Elle doit être réglée dans la colonne "appearance" pour vous aider à changer la façon dont les éléments apparaissent à l'écran (seuls les deux réglages les plus utilisés sont mentionnés ici)</t>
  </si>
  <si>
    <t>Type d'effet</t>
  </si>
  <si>
    <t>Montre un calendrier tel que celui qui est utilisé pour "Date" au début du formulaire.</t>
  </si>
  <si>
    <t>Pour afficher plusieurs questions sur la même page, comme des tableaux ou des listes mais sous une présentation différente. Doit être paramétré au niveau du groupe (celui dans lequel toutes les questions se trouveront)</t>
  </si>
  <si>
    <t>Ils doivent figurer dans la colonne pour calculer les éléments basés sur les résultats d'enquête (ex: un âge en comparant la date d'enquête et la date de naissance, une somme d'éléments, etc.)</t>
  </si>
  <si>
    <t>Type de calcul</t>
  </si>
  <si>
    <t>Quantité d'eau pour un récipient donné d'après sa capacité (LITRE) et le nombre de trajets effectués (JOURNEY)</t>
  </si>
  <si>
    <t>${NBWOMENREPROD}&gt;0</t>
  </si>
  <si>
    <t>not(selected(${LATRINETYPE},'2'))</t>
  </si>
  <si>
    <t xml:space="preserve">    Vous ne pouvez pas faire référence à une variable qui recevra une valeur plus loin dans le formulaire.</t>
  </si>
  <si>
    <t xml:space="preserve">    Lorsque vous utilisez selected(${Variable}, ’youroption’), vous devez TOUJOURS utiliser des guillemets simples (apostrophes), y compris pour les nombres. Sinon vous recevrez un message d'erreur au moment de télécharger le formulaire.</t>
  </si>
  <si>
    <t>Celles-ci doivent mises dans la colonne "relevant" (pertinent) pour spécifier si une question ou un groupe de questions ne devraient apparaître que dans certains cas. Si vous ajoutez plus qu'une condition, il vous faut utiliser les opérateurs AND/OR (ET/OU) pour spécifier si vous voulez que toutes les conditions s'appliquent ou juste une.</t>
  </si>
  <si>
    <t>Type de condition</t>
  </si>
  <si>
    <t>Les questions sur l'hygiène féminine n'apparaissent que si la variable “NBWOMENREPROD” est supérieure à 0.</t>
  </si>
  <si>
    <t>La question "Si autre, merci de spécifier:" apparaît si la variable “ENUMERATOR” est égale à "96" (ce qui correspond au code pour "Autre"</t>
  </si>
  <si>
    <t>La question n'apparaît que si la variable “LATRINETYPE” n'obtient pas la valeur "2" (c'est-à-dire "pit latrine") AJOUTER PARENTHÈSE. Donc tout autre choix que "2" à la question "IDType" fera apparaître la question LATRINETYPE.</t>
  </si>
  <si>
    <t>.&gt;0 and .&lt;100</t>
  </si>
  <si>
    <t>.&lt;${HHSIZE}</t>
  </si>
  <si>
    <t>Celles-ci doivent être mises dans la colonne "Constraints".</t>
  </si>
  <si>
    <t>Type de contrainte</t>
  </si>
  <si>
    <t>Le résultat pour cette question doit être SUPÉRIEUR À 0 et INFÉRIEUR à 100</t>
  </si>
  <si>
    <t>CETTE COLONNE doit être SUPÉRIEURE OU ÉGALE à la valeur de "HHSIZE"</t>
  </si>
  <si>
    <t xml:space="preserve">    Notez que le résultat d'une question peut être commandé à l'aide de "${VARIABLENAME}".</t>
  </si>
  <si>
    <t>III. Au delà des questions individuelles</t>
  </si>
  <si>
    <t>La section ci-dessous décrit différentes façons de regrouper les questions selon les objectifs</t>
  </si>
  <si>
    <t>III.1 Groupes</t>
  </si>
  <si>
    <t>III.2 Répétitions</t>
  </si>
  <si>
    <t>I. Informations générales</t>
  </si>
  <si>
    <t>Description</t>
  </si>
  <si>
    <t>Permet de répéter les questions un certain nombre de fois automatiquement</t>
  </si>
  <si>
    <t>C'est la colonne qui permet de paramétrer des listes en cascades (options apparaissant selon les réponses fournies aux questions précédentes)</t>
  </si>
  <si>
    <t>Widget à afficher (cf. plus loin: calendrier par exemple)</t>
  </si>
  <si>
    <t>Saisir "yes" si vous voulez rendre cette question obligatoire</t>
  </si>
  <si>
    <t>C'est la colonne qui permet de visualiser les modalités telles que les photos, du texte, etc (voir onglet "instructions", section II.2 pour plus d'informations)</t>
  </si>
  <si>
    <t>Pour spécifier dans quel onglet de l'analyseur Kobo vos résultats à une question donnée vont apparaître (voir la documentation sur l'analyse pour en savoir plus)</t>
  </si>
  <si>
    <t>Type de question (texte, image...)</t>
  </si>
  <si>
    <t>Nom de la question (et des colonnes dans "Output")</t>
  </si>
  <si>
    <t>Ce que l'intervieweur verra réellement dans le téléphone. Vous pouvez ajouter autant de langues que vous le désirez (ou enlever les colonnes des langues que vous ne voulez pas voir)</t>
  </si>
  <si>
    <t>Une note pour l'intervieweur, pour clarifier une question, faire un rappel... N'oubliez pas d'ajouter les différentes langues que vous avez incluses pour la colonne "label" ou de les retirer dans le cas contraire</t>
  </si>
  <si>
    <t>Pour ajouter des contraintes aux réponses (fourchette de valeurs numériques par exemple)</t>
  </si>
  <si>
    <t>Message à afficher si la réponse ne respecte pas les contraintes</t>
  </si>
  <si>
    <t>Calcule une valeur (“+”, “-” et EN FRANÇAIS DS LE TXT div), peut calculer un âge à partir d'un date de naissance par exemple</t>
  </si>
  <si>
    <t>Pour ajouter une (des) condition(s) à respecter pour que la question s'affiche. Par exemple, si la réponse à la question précédente est "Autre" montrer la question "Si autre, merci de spécifier"; sinon, ne pas afficher.</t>
  </si>
  <si>
    <t>Colonnes</t>
  </si>
  <si>
    <t>constraint_message</t>
  </si>
  <si>
    <t>I.1. Type de questions (ou variables)</t>
  </si>
  <si>
    <t>I.2. Rôle des colonnes</t>
  </si>
  <si>
    <t>Pour la saisie de texte libre</t>
  </si>
  <si>
    <t>Pour sélectionner une date</t>
  </si>
  <si>
    <t>Pour sélectionner une date &amp; une heure</t>
  </si>
  <si>
    <t>Pour enregistrer un audio.</t>
  </si>
  <si>
    <t>Pour enregistrer un vidéo.</t>
  </si>
  <si>
    <t>Pour ordonner un calcul</t>
  </si>
  <si>
    <t>Saisie de nombres entiers ("ronds")</t>
  </si>
  <si>
    <t>Saisie de nombres décimaux.</t>
  </si>
  <si>
    <t>Pour les questions à choix multiples mais auxquelles vous ne pouvez sélectionner qu'une seule réponse parmi celles de la liste fournie. [option] indique ce que vous devez spécifier dans l'onglet "choices", où la liste des options est fournie. Si le nom de votre liste est "foodtype", la traduction informatique est "select_one [foodtype]"</t>
  </si>
  <si>
    <t>Identique à select_one, hormis que l'utilisateur peut choisir autant de réponses qu'il le désire.</t>
  </si>
  <si>
    <t>Inscrit une note sur l'écran mais n'autorise aucune saisie.</t>
  </si>
  <si>
    <t>Pour recueillir les coordonnées GPS.</t>
  </si>
  <si>
    <t>Pour prendre une photo.</t>
  </si>
  <si>
    <t>Pour analyser un code-barres, mais requiert des applications supplémentaires.</t>
  </si>
  <si>
    <t>integer (nombre entier)</t>
  </si>
  <si>
    <t>decimal (nombre décimal)</t>
  </si>
  <si>
    <t>select_one</t>
  </si>
  <si>
    <t>barcode (code-barres)</t>
  </si>
  <si>
    <t xml:space="preserve">Le regroupement de questions peut avoir plusieurs buts différents: (1) spécifier un paramètre pour tout un groupe de questions plutôt qu'une seule (ex: un saut de champ, ou encore une apparition sur un écran donné...) (2) pour faciliter l'analyse en "faisant comprendre" à l'outil d'analyse qu'il y a un lien entre les questions (voir exemple ci-dessous). Les questions doivent être regroupées entre les invites de commande "begin group" (début du groupe) et "end group" (fin du groupe).
 </t>
  </si>
  <si>
    <t>Un groupe de questions marquées comme "repeat" signifie que les questions qui y sont rattachées seront posées plusieurs fois. Les questions doivent être regroupées entre les invites de commande "begin repeat" (commencer la répétition) et "end repeat" (terminer la répétition).Si rien 'est spécifié dans la colonne "repeat_count" (nombre de répétitions), le nombre de questions sera répété jusqu'à ce que l'enquêteur mentionne qu'il ne veut pas ajouter de nouveau groupe de questions. Si un nombre ou encore le nom de la question précédente est spécifié dans repeat_coloumn" (tel que c'est le cas ici avec le nombre de récipients), le groupe de questions apparaîtra automatiquement le même nombre de fois que le nombre indiqué dans cette question.</t>
  </si>
  <si>
    <t>II. Paramètres spécifiques</t>
  </si>
  <si>
    <t>La section ci-dessous décrit les paramètres spécifiques qui peuvent être définis pour chaque question ou groupe de questions.</t>
  </si>
  <si>
    <t>II.1 Contraintes sur certaines données</t>
  </si>
  <si>
    <t>II.2 Questions conditionnelles ("relevant")</t>
  </si>
  <si>
    <t>II.3. Calculs</t>
  </si>
  <si>
    <t>II.4 Apparence</t>
  </si>
  <si>
    <t>I. General information</t>
  </si>
  <si>
    <t>You will find here all the explanations concerning what modifications can be made and how to make them whilst respecting the general format (as an error in the format can be extremely detrimental to your survey!)</t>
  </si>
  <si>
    <t>Questions can be added by the partner depending on his need. To facilitate analysis we recommend following the patterns set up for other questions (ie name of question, name of choices etc). Keep track of addition by writing them in GREEN - it will help any remote suppport and debugging.
Read the "XLS overview" tab thoroughly, and, most of all, test your form after every new question added if you have little experience in XLS forms, to make it easier to correct any mistakes.</t>
  </si>
  <si>
    <t xml:space="preserve">The numbering of the questions can be tricky. This has been set up to facilitate understanding and use in the Analysis tools. Please do not modify the numbering of existing questions to avoid a discrepancy with the Global form. You can either add an intermediary level (A.1.b. for example) or else put it at the end of a module when it makes sense to do so, or create a new module. We suggest you follow the actual pattern for "If other, please specify" questions, keeping the same number as the previous question. </t>
  </si>
  <si>
    <t>II.4.  Adding new questions</t>
  </si>
  <si>
    <t>II.4.  Appearance modifications</t>
  </si>
  <si>
    <t>Different appearance settings can be modified, in particular to view different questions on the same screen. You can check out the XLS_overview tab to know more- however, for most surveys that are used in very different settings with different phones, we often do not recommend any changes as if the phones used later on are smaller it will be problematic.</t>
  </si>
  <si>
    <t>A few other settings can be adapted in the form in the “settings” tab:</t>
  </si>
  <si>
    <t xml:space="preserve">    Name &amp; ID of the form</t>
  </si>
  <si>
    <t xml:space="preserve">You can change the name of the survey in the “Settings” tab. </t>
  </si>
  <si>
    <t>  To upload modified forms to Kobo, check the "Step 4- Setting up the survey system with Kobo Online".</t>
  </si>
  <si>
    <t xml:space="preserve">    Automatic naming</t>
  </si>
  <si>
    <t>An automatic naming of the survey is in place that concatenates the values to different questions (by default the survey data, the team number and the household number). This is to help enumerators identify finished or to-be-finished forms on the phone easily. You can add or modify these elements as much as you want so long as you test them thoroughly.</t>
  </si>
  <si>
    <t>This concerns the following aspects:</t>
  </si>
  <si>
    <t xml:space="preserve">    Constraints</t>
  </si>
  <si>
    <t>Different questions in the survey can have constraints that are changed depending on your knowledge of the local context. We’ve already seen an example concerning camp organization, however this is also the case for team numbers (depending on the number of teams that are present in the field) or some numeric fields (such as the number of HH sharing a facility…).</t>
  </si>
  <si>
    <t xml:space="preserve">    Mandatory</t>
  </si>
  <si>
    <t>The partner can also choose to make mandatory some questions that are not mandatory today if it is important for his analysis to have a full database on a given question. For this all that is necessary is to add a “yes” to the “required” column- make sure however that this is not set up for any question that:</t>
  </si>
  <si>
    <t xml:space="preserve">    Wording</t>
  </si>
  <si>
    <t xml:space="preserve">    Camp organization </t>
  </si>
  <si>
    <t>Depending on the camp organisation (blocks, zones etc) you will probably need to specify if their names are numbers ("integers") or else letters ("text") and also in case it is numbers, what are the possible values (min and max, in the constraint column).
You might also need to hide or modify some of the questions (see further below) depending on the camp organisation. For example if you use Section and Zone but not Block, or if you use 'Area' instead of 'Zone'.</t>
  </si>
  <si>
    <t xml:space="preserve">    Choice lists</t>
  </si>
  <si>
    <t>In the “choices” tab, a lot of the lists will need to be adapted, such as the camp names or different options to a question that will need to be adapted to the local context (ie the type of currency, the type of toilets etc.)
Check the "XLS_Overview" tab to know more on what each column is useful for.
 </t>
  </si>
  <si>
    <t>You can modify the text in orange, delete a line or add a new line for new options if need be. Just make sure you fill the different columns for these new lines in accordance with the existing lines (ie copy the list name from above, keep the same pattern of "name" etc). Do not reuse an existing ID for a new value created (even if past ID was deleted), to render future comparisons possible with other contexts of needs be.</t>
  </si>
  <si>
    <t>For some questions pictures could be added to help enumerators explain to the households what is needed. This can make the form a little heavier so only use it if you are sure it will be useful.</t>
  </si>
  <si>
    <t>If you decide to go through with the idea you will need to add local pictures that the households will recognize (maybe by taking pictures in the local market for example). Then make sure the name in XLS in the “media::image" column is the same as the one you have determined (try to keep to a standard photo format).</t>
  </si>
  <si>
    <t>The functioning mode to upload pictures to the server can differ from one tool to the other. On Kobo, just add them to the project settings by following the print screen steps</t>
  </si>
  <si>
    <t>II.2. Geographical elements and local choice lists, constraints and mandatory aspects</t>
  </si>
  <si>
    <t>A specific colour scheme has been set up in the WASH KAP to make modification easier by partners:</t>
  </si>
  <si>
    <t>         Some cells have also been “protected” (which means a user cannot modify them) as the modification of these cells would have a strong impact either on the calculations, skip patterns etc in the form or on the analysis tools that have been made available in Excel to create the minimum indicators easily.</t>
  </si>
  <si>
    <t>I. Understanding the format</t>
  </si>
  <si>
    <t>If in a given context another language needs to be added to the survey, you can add two columns for each language (one “label::nameoflanguage” and one “hint::nameoflanguage”) as you can see in the print screen below. Other than that a column name must never be changed. Please also avoid changing the order of the columns, as this might complicate things if you need to copy and paste elements from another survey at some point. Once you've added the columns, the translation of each question (and hint) must be entered for the questions you are going to use.</t>
  </si>
  <si>
    <t>II.1. Language</t>
  </si>
  <si>
    <t>To make an optional question (hidden by default) appear so that the enumerator will view it, all you need to do is remove the impossible condition set in the file, such as "1=2", in the "relevant" column. Make sure anything added to integrate the 1=2 when there are multiple conditions is removed (such as " and " )</t>
  </si>
  <si>
    <t xml:space="preserve">    Make sure you do not delete any of the other existing conditions when there is more than one condition in the cell!</t>
  </si>
  <si>
    <t>II.3. Making optional questions appear</t>
  </si>
  <si>
    <t>The WASH KAP Analysis tool is set up for the main operational indicators to be easily analysed.
However, you will probably have a lot of other indicators you'd like to visualise for specific needs. You can implement your analysis plan by specifying in which tab of the Analysis tool you want to be able to view the results to different questions. Check out the Analysis tool further to understand what the different tabs are useful for.</t>
  </si>
  <si>
    <t xml:space="preserve">You can therefore go to the last column of the “survey” sheet, called “Analysis” . </t>
  </si>
  <si>
    <t xml:space="preserve">  Don't hesitate to hide the columns other than the label and the Analysis to make it easier to set up. </t>
  </si>
  <si>
    <t>By entering the following letters in the “analysis” column, you can decide in which tab(s) of the Analysis tool the questions will be available to graph:</t>
  </si>
  <si>
    <t>If you add a D for Disaggregation it will mean that you can disagregate the answers in the Choice, Unique and Value tabs by the results of the questions chosen (by block, cluster, etc)</t>
  </si>
  <si>
    <t>IV. Preparing your analysis</t>
  </si>
  <si>
    <t>To test your form, all you need to do is import it regularly to your Kobo account, where it will be validated in the import process.
Check the "troubleshooting" tab to see most common mistakes if you cannot understand the mistake that is shown.
To update an existing form, follow the procedure in the "Troubleshooting" document.</t>
  </si>
  <si>
    <t xml:space="preserve">    Make sure that you test your survey extensively after setting it up to avoid any bad surprises that the validation tool may not have seen (be it logical or technical)! </t>
  </si>
  <si>
    <t xml:space="preserve">The aim of this document is to help implementing partners adapt the standardized WASH KAP (Knowledge, Aptitude, Practises) survey (made available by UNHCR) to their local needs.
XLS forms, the format in which the WASH KAP is available, is a standard for mobile surveys. Much has already been written about coding in this format (links to be found at the end of the document)- this document here will however help you learn how to adapt your WASH KAP.
</t>
  </si>
  <si>
    <t>Aim of this document</t>
  </si>
  <si>
    <t>The three green tabs are the ones with the content of the form:</t>
  </si>
  <si>
    <t>The three orange tabs are the ones with instructions as to how the form works and how to adapt it to a local context.</t>
  </si>
  <si>
    <t>Overview</t>
  </si>
  <si>
    <t>This needs to be put in the column “appearance” to help you change the way things look on the screen (only the two most used settings are specified here).</t>
  </si>
  <si>
    <t>Type of effect</t>
  </si>
  <si>
    <t>Shows a calendar, such as the one used for “Date” at the beginning of the survey</t>
  </si>
  <si>
    <t>To show many question on the same page, like table-list, but different presentation. Has to be set at a group level (group in which all questions will be found)</t>
  </si>
  <si>
    <t>Examples</t>
  </si>
  <si>
    <t>This needs to be put in the "Calculations" column to calculate elements based on survey results (ex: an age by comparing the date of survey and the date of birth, a sum of different elements etc).</t>
  </si>
  <si>
    <t>Type of calculation</t>
  </si>
  <si>
    <t>Quantity of water for a given container based on its capacity (LITRE) and the number of journeys that were made (JOURNEY)</t>
  </si>
  <si>
    <t xml:space="preserve">    You cannot make a reference to a variable that will receive a value later in the survey.</t>
  </si>
  <si>
    <t xml:space="preserve">    When using selected(${Variable}, ’youroption’), you must ALWAYS use single quotes, even for numbers. Otherwise when you upload the form you will get an error.</t>
  </si>
  <si>
    <t>This needs to be put in the “relevant” column to specify if a question or group of question should only appear in specific cases. When you add more than one condition, you will have to use the "AND"/"OR" operators to specify if you want all conditions to apply or just one.</t>
  </si>
  <si>
    <t>Type of condition</t>
  </si>
  <si>
    <t>The questions on female hygiene only appear if the variable “NBWOMENREPROD”, is superior to 0</t>
  </si>
  <si>
    <t>The question “If other, please specify:” appears if the variable “ENUMERATOR” is equal to “96” (which corresponds to the code for “Other”)</t>
  </si>
  <si>
    <t>The question only appears if the variable “LATRINETYPE” DOES NOT have the value “2” (or “pit latrine”. So any choice other than “2” to the question “IDType” will see this question LATRINETYPE.</t>
  </si>
  <si>
    <t>This needs to be put in the “Constraints” column.</t>
  </si>
  <si>
    <t>Type of constraint</t>
  </si>
  <si>
    <t>The result for this question must be GREATER THAN 0 and inferior to 100</t>
  </si>
  <si>
    <t>THIS ROW must be GREATER OR EQUAL to the value of “HHSIZE”</t>
  </si>
  <si>
    <t xml:space="preserve">    Notice that a question result can be called upon by using "${VARIABLENAME}".</t>
  </si>
  <si>
    <t>III. Beyond individual questions</t>
  </si>
  <si>
    <t>The section below describes different ways of regrouping questions for different purposes</t>
  </si>
  <si>
    <t>III.1  Groups</t>
  </si>
  <si>
    <t>III.2  Repeats</t>
  </si>
  <si>
    <t>Makes it possible to repeat questions a number of times automatically</t>
  </si>
  <si>
    <t>This is the column to set up cascading lists (options appearing depending on the answers to a previous questions)</t>
  </si>
  <si>
    <t>Widget for display (more later : like a calendar for example)</t>
  </si>
  <si>
    <t>Enter “yes” if you want to make an answer mandatory</t>
  </si>
  <si>
    <t>This is the column to be able to view modalities as photos and text (see tab "instructions", section II.2 for more information)</t>
  </si>
  <si>
    <t>To specify in which tabs in the Kobo Analyser your question results will appear (see Analysis documentation to know more)</t>
  </si>
  <si>
    <t>Question type (text, image...)</t>
  </si>
  <si>
    <t>Name of the question (and of the columns in output)</t>
  </si>
  <si>
    <t>What the interviewer will actually see on the phone. You can add as many languages as you want (or remove the columns of languages you don't want to see)</t>
  </si>
  <si>
    <t>A note to the interviewer, to clarify a question, or prompt up a reminder… Don't forget to add the different languages you added for the "label" column (or remove the columns of languages you have removed for "label")</t>
  </si>
  <si>
    <t xml:space="preserve">Add constraints to the answers (a range for numerical value for example) </t>
  </si>
  <si>
    <t>Message to display if the answer entered doesn’t meet the constraints</t>
  </si>
  <si>
    <t>Calculates a value (“+”, “-” et div), can calculate age from a DOB for example</t>
  </si>
  <si>
    <t>Adds condition(s) that must be met for the question to show. For example, if the answer to the previous question is « Other », show the question « If other, please specify », otherwise do not show.</t>
  </si>
  <si>
    <t>I.1.  Type of questions (or variables)</t>
  </si>
  <si>
    <t>I.2.  Role of columns</t>
  </si>
  <si>
    <t>For free text inputs.</t>
  </si>
  <si>
    <t>Select a date.</t>
  </si>
  <si>
    <t>Select a date &amp; time.</t>
  </si>
  <si>
    <t>Record audio.</t>
  </si>
  <si>
    <t>Record video.</t>
  </si>
  <si>
    <t>Performs a calculation.</t>
  </si>
  <si>
    <t>Round numbers entry.</t>
  </si>
  <si>
    <t>Decimal numbers entry.</t>
  </si>
  <si>
    <t>For multiple choice answer, where you can only select one answer among the list provided. [option] indicates that you must specify, in the « choices » sheet, where is the list of options provided. If the name of your list is “foodtype”, this would read “select_one [foodtype]"</t>
  </si>
  <si>
    <t>Same as select_one, except that the user can choose as many options as he wants.</t>
  </si>
  <si>
    <t>Prints a note on the screen, but doesn’t allow any input.</t>
  </si>
  <si>
    <t>To collect GPS coordinates.</t>
  </si>
  <si>
    <t>To take a picture.</t>
  </si>
  <si>
    <t>To analyse a barcode, but requires additional applications for this.</t>
  </si>
  <si>
    <t xml:space="preserve">Grouping questions can have different purposes: (1) to specify a setting for a whole group of questions rather than just one (a skip pattern, or to make them appear on a given screen...) (2) to facilitate analysis by making the analysis tool understand that there is a link between the questions (see example below). The questions need to be regrouped between a "begin group" and "end group" prompt.
 </t>
  </si>
  <si>
    <t>A "repeat" group of questions means that the related questions will be asked a number of times. The questions need to be regrouped between a "begin repeat" and "end repeat" prompt. If nothing is specified in the "repeat_count" column, the number of questions will be repeated until the enumetor mentions that he does not want to add a new group of questions. If either a number of else the name of a previous question is specified in the "repeat_column" (as is the case here, with the number of containers), then the group of questions will automatically appear as many times as it corresponds to.</t>
  </si>
  <si>
    <t>II. Specific settings</t>
  </si>
  <si>
    <t>The section below describes specific settings that one can define for each question or group of questions.</t>
  </si>
  <si>
    <t>II.1  Constraints on data</t>
  </si>
  <si>
    <t>II.2  Conditional questions (“relevant”)</t>
  </si>
  <si>
    <t>II.3.  Calculations</t>
  </si>
  <si>
    <t>II.4  Appearance</t>
  </si>
  <si>
    <t>content</t>
  </si>
  <si>
    <t>french</t>
  </si>
  <si>
    <t>backup_english</t>
  </si>
  <si>
    <t>formula_translate</t>
  </si>
  <si>
    <t>Column1</t>
  </si>
  <si>
    <t>           N'hésitez pas à adapter la formulation des questions si vous trouvez qu'elles ne sont pas assez explicites dans un pays donné (tout en évitant d'en changer complètement le sens - si vous voulez modifier celui-ci complètement, mieux vaut masquer la question et en ajouter une nouvelle).</t>
  </si>
  <si>
    <t>      Feel free to adapt question labels if you find that they are not sufficiently explicit in a given country (while avoiding changing the sense completely- if you want to change the sense completely, prefer hiding a question and adding a new one).</t>
  </si>
  <si>
    <t>              Assurez vous de toujours sauvegarder le formulaire sous un nom de version adapté à chaque fois que vous faites des modifications afin de pouvoir vous retrouver facilement (idem pour la mise à jour des versions sur les téléphones). Cela doit être fait dans l'onglet "Settings" dans les cellules form_title, "form_id" (attention, il ne peut y avoir ni espace ni caractères spéciaux ici; il s'agit de l'ID réelle du formulaire) et "version".</t>
  </si>
  <si>
    <t>         Make sure when you make modifications to always save the form with an updated version name to facilitate understanding (and also the updating of the versions on the phones). This should be done in the "Settings" tab in the form_title, "form_id" (be careful, there can be no spaces or special characters here, this is the real ID of the form) and "version".</t>
  </si>
  <si>
    <t>II. Adapter les questions au contexte local</t>
  </si>
  <si>
    <t>II.Adapting the questions to local context</t>
  </si>
  <si>
    <t>              Quand vous ajoutez une question, vous devez aussi vous assurer de remplir la colonne "Analyse", car elle permet de déterminer dans quel onglet de l'analyseur Kobo les résultats de votre question apparaîtront. Consultez la documentation associée pour plus d'informations</t>
  </si>
  <si>
    <t>         When you add a question, you must also make sure that you fill in the "analysis" column, which will define in which tab of the Kobo Analyser your question results will appear. Check the associated documentation for more information</t>
  </si>
  <si>
    <t>è Name &amp; ID (Nom et ID) du formulaire</t>
  </si>
  <si>
    <t>è Name &amp; ID of the form</t>
  </si>
  <si>
    <t>Un bon réflexe est de conserver le même nom de version (ex: "v6") et, si vous effectuez des modifications mineures, d'ajouter un numéro subsidiaire (ex: "v6.1"): cela vous aidera à savoir si vous avez la dernière version du formulaire ou non. Vous pouvez modifier autant que vous le voulez les champs "form_title" (pour ajouter le nom du camp et/ou l'année par exemple) et "form_id"; assurez-vous simplement de ne pas inclure d'espace ou de caractères spéciaux dans "form_id".</t>
  </si>
  <si>
    <t>A good practice is to keep the main version name (ie “V6”) and if you make some small modifications you can add a subnumber (ie “V6.1”): this will help you know if you have the last version of the form or not. You can modify as much as you want the “form_title” (to add the name of the camp and/or year for example) and “form_id”- just make sure for the latter that you have no spaces or special caracters in this ID.</t>
  </si>
  <si>
    <t>è Attribution automatique d'un nom</t>
  </si>
  <si>
    <t>è Automatic naming</t>
  </si>
  <si>
    <t>IV. Paramètres généraux</t>
  </si>
  <si>
    <t>IV. General settings</t>
  </si>
  <si>
    <t>è  Contraintes</t>
  </si>
  <si>
    <t>è Constraints</t>
  </si>
  <si>
    <t>è Obligatoire</t>
  </si>
  <si>
    <t>è Mandatory</t>
  </si>
  <si>
    <t>·        dont le type ne demande pas d'action humaine (ex: "calculate”, “note”, “select_multiple” pour lesquelles ne cocher aucun choix reste valide...), sinon votre enquêteur sera bloqué!</t>
  </si>
  <si>
    <t>·        Is of a type that does not require human action (ex: “calculate”, “note”, “select_multiple” when ticking none of the choices is valid…), otherwise this will block your enumerator!</t>
  </si>
  <si>
    <t>·        qui ne peut pas être remplie systématiquement, pour des raisons techniques (ex: points GPS, pour lesquels un problème peut toujours survenir avec le téléphone ...)</t>
  </si>
  <si>
    <t xml:space="preserve">·        cannot in all cases be filled, for technical reasons (ie GPS points, where a problem with the phone can always occur…) </t>
  </si>
  <si>
    <t>è  Formulation</t>
  </si>
  <si>
    <t>è Wording</t>
  </si>
  <si>
    <t>è  Organisation du camp</t>
  </si>
  <si>
    <t xml:space="preserve">è Camp organization </t>
  </si>
  <si>
    <t>è  Listes de choix</t>
  </si>
  <si>
    <t>è Choice lists</t>
  </si>
  <si>
    <t>è  Tout élément en orange doit être adapté/modifié avant un déploiement donné (voir parties II.1 et II.2 de cet onglet).</t>
  </si>
  <si>
    <t>è Anything in orange needs to be adapted/ modified before a given deployment (see part II.1 and II.2 of this tab).</t>
  </si>
  <si>
    <t>è  tout élément en rouge correspond aux questions facultatives qui sont masquées par défaut mais elles peuvent être affichées si besoin dans le cadre d'un déploiement donné</t>
  </si>
  <si>
    <t>è Anything in red corresponds to optional questions that are "hidden" by default but can be made to appear if these questions are necessary for a given deployment</t>
  </si>
  <si>
    <t>è  Nous recommandons fortement que toute question ou choix rajouté au formulaire par les organisations partenaires apparaissent en vert pour faciliter la comparaison entre la CAP standardisée et la version du partenaire (notamment au cas où un dépannage serait nécessaire)</t>
  </si>
  <si>
    <t>è We highly recommend that any questions or choices that are added to the form by partner organizations be done so in green to facilitate comparison between the standardized KAP and the partner version (in particular for troubleshooting)  </t>
  </si>
  <si>
    <t>            Veillez à n'effacer aucune des autres conditions existantes quand il y a plus d'une condition dans la cellule!</t>
  </si>
  <si>
    <t>        Make sure you do not delete any of the other existing conditions when there is more than one condition in the cell!</t>
  </si>
  <si>
    <t>  Réfléchissez attentivement à l'option de masquer ou non la question GPS - cela pourrait vous aider à créer des cartes d'analyse intéressantes (ex: comparaison des sources d'eau par rapport à la localisation des ménages dans le camp, etc.), mais allongerait la durée de l'entretien.</t>
  </si>
  <si>
    <t>  Think carefully on whether you want to hide the GPS question or not- it will help you make nice analysis maps (ie comparing water sources to the location in the camp etc) but will make answering the survey a little longer)</t>
  </si>
  <si>
    <t>- C: Choice (Choix)
- U: Unique 
- V: Value (Valeur)</t>
  </si>
  <si>
    <t>- C: Choice
- U: Unique
- V: Value</t>
  </si>
  <si>
    <t>III. Préparer votre analyse</t>
  </si>
  <si>
    <t>III. Preparing your analysis</t>
  </si>
  <si>
    <t xml:space="preserve">            Assurez-vous de tester minutieusement votre formulaire après la configuration pour éviter toute mauvaise surprise que l'outil de validation pourrait avoir manqué (que ce soit d'un point de vue logique ou technique!) </t>
  </si>
  <si>
    <t xml:space="preserve">        Make sure that you test your survey extensively after setting it up to avoid any bad surprises that the validation tool may not have seen (be it logical or technical)! </t>
  </si>
  <si>
    <t>V. Comment tester la CAP EHA</t>
  </si>
  <si>
    <t xml:space="preserve">V.  How to test the WASH KAP </t>
  </si>
  <si>
    <t xml:space="preserve">      Le présent document a pour but de fournir aux partenaires d'implantation les connaissances nécessaires pour comprendre comment fonctionne un formulaire XLS de telle sorte qu'ils puissent adapter celui d'une CAP EHA à leurs besoins. Cet outil ne permet cependant pas d'apprendre comment élaborer un formulaire à partir de zéro. </t>
  </si>
  <si>
    <t xml:space="preserve">
    This document here aims at giving implementing partners the knowledge to understand how an XLS form works so that they can adapt the WASH KAP to their needs. It is however far from sufficient to learn how to set up a survey from scratch. </t>
  </si>
  <si>
    <t xml:space="preserve">
    In the SURVEY tab, all the rows in BOLD must not be modified - they are tied to core indicators that will not be computed correctly if changes are made.</t>
  </si>
  <si>
    <t>Tutoriel version 0.1</t>
  </si>
  <si>
    <t>Tutorial version 0.1</t>
  </si>
  <si>
    <t>Survey (là où les questions sont listées)</t>
  </si>
  <si>
    <t>è Survey (where the survey questions are listed)</t>
  </si>
  <si>
    <t>Choice (là où les choix multiples ou simples de réponses aux questions du formulaire sont listés)</t>
  </si>
  <si>
    <t>è Choice (where the choices for multiple and simple response questions are listed)</t>
  </si>
  <si>
    <t>Settings (là où les paramètres généraux du formulaire sont décrits)</t>
  </si>
  <si>
    <t>è Settings (where the general form settings are described)</t>
  </si>
  <si>
    <t>Ces calculs n'apparaîtront pas à l'écran. Si vous voulez que les résultats du calcul apparaissent à l'écran, vous devez créer une une question"note" demandant la réponse calculée (check English)</t>
  </si>
  <si>
    <t>  These calculations will not appear on the screen. If you want the result of the calculations to appear on the screen, you must create a "note" question calling on the calculate one (see example below)</t>
  </si>
  <si>
    <t>Vous ne pouvez pas faire référence à une variable qui recevra une valeur plus loin dans le formulaire.</t>
  </si>
  <si>
    <t>  You cannot make a reference to a variable that will receive a value later in the survey.</t>
  </si>
  <si>
    <t>                   Lorsque vous utilisez selected(${Variable},’youroption’), vous devez TOUJOURS utiliser des guillemets simples (apostrophes), y compris pour les nombres. Sinon vous recevrez un message d'erreur au moment de télécharger le formulaire.</t>
  </si>
  <si>
    <t>           When using selected(${Variable},’youroption’), you must ALWAYS use single quotes, even for numbers. Otherwise when you upload the form you will get an error.</t>
  </si>
  <si>
    <t xml:space="preserve"> Vous pouvez aussi ajouter un message de contrainte dans la colonne constraint_message</t>
  </si>
  <si>
    <t>  You can also add a constraint message in the column constraint_message</t>
  </si>
  <si>
    <t>   Notez que le résultat d'une question peut être commandé à l'aide de "${VARIABLENAME}".</t>
  </si>
  <si>
    <t>   Notice that a question result can be called upon by using "${VARIABLENAME}".</t>
  </si>
  <si>
    <t xml:space="preserve">Le regroupement de questions peut avoir plusieurs buts différents: - spécifier un paramètre pour tout un groupe de questions plutôt qu'une seule (ex: un saut de champ, ou encore une apparition sur un écran donné...) - pour faciliter l'analyse en "faisant comprendre" à l'outil d'analyse qu'il y a un lien entre les questions (voir exemple ci-dessous) Les questions doivent être regroupées entre les invites de commande "begin group" (début du groupe) et "end group" (fin du groupe).
 </t>
  </si>
  <si>
    <t xml:space="preserve">Grouping questions can have different purposes:
- to specify a setting for a whole group of questions rather than just one (a skip pattern, or to make them appear on a given screen...)
- to facilitate analysis by making the analysis tool understand that there is a link between the questions (see example below)
The questions need to be regrouped between a "begin group" and "end group" prompt.
 </t>
  </si>
  <si>
    <t>A "repeat" group of questions means that the related questions will be asked a number of times. The questions need to be regrouped between a "begin repeat" and "end repeat" prompt.
 If nothing is specified in the "repeat_count" column, the number of questions will be repeated until the enumetor mentions that he does not want to add a new group of questions. If either a number of else the name of a previous question is specified in the "repeat_column" (as is the case here, with the number of containers), then the group of questions will automatically appear as many times as it corresponds to.</t>
  </si>
  <si>
    <t>no</t>
  </si>
  <si>
    <t>MESSAGE TO INTERVIEWER: DO NOT ANSWER THIS QUESTION.</t>
  </si>
  <si>
    <t>المشرف: أؤكد أن هذا النموذج كامل.</t>
  </si>
  <si>
    <t>الباحث الذي أجرى المقابلة: أؤكد أن هذا النموذج كامل.</t>
  </si>
  <si>
    <t>select_one arrive</t>
  </si>
  <si>
    <t>${DMCONST} = 1</t>
  </si>
  <si>
    <t>Xconfidential3</t>
  </si>
  <si>
    <t>${HH}</t>
  </si>
  <si>
    <t>${TEAM}</t>
  </si>
  <si>
    <t>if(${CLUSTER}&gt;=1,${CLUSTER},"1")</t>
  </si>
  <si>
    <t>${SURVDAT}</t>
  </si>
  <si>
    <t>${CAMPNAME}</t>
  </si>
  <si>
    <t>${ENA_LIV_HHMAGE} &gt;= 15 and ${ENA_LIV_HHMAGE} &lt;= 49 and ${ENA_LIV_HHMSEX} = 'f'</t>
  </si>
  <si>
    <t>position(..)</t>
  </si>
  <si>
    <t>HH_C</t>
  </si>
  <si>
    <t>TEAM_C</t>
  </si>
  <si>
    <t>CLUSTER_C</t>
  </si>
  <si>
    <t>SURVDAT_C</t>
  </si>
  <si>
    <t>CAMPNAME_C</t>
  </si>
  <si>
    <t>.&gt;=1 and .&lt;=30</t>
  </si>
  <si>
    <t>concat('D',${SURVDAT},'_C-',${CAMP_LABEL},'_S-',${SECTION},'_Z-',${ZONE},'_B-',${BLOCK},'_T',${TEAM},'_HH',${HH})</t>
  </si>
  <si>
    <t>SENS_UUID</t>
  </si>
  <si>
    <t>Numéro du ménage:</t>
  </si>
  <si>
    <t>Household number:</t>
  </si>
  <si>
    <t>.&gt;=1 and .&lt;=6</t>
  </si>
  <si>
    <t>رقم الفريق:</t>
  </si>
  <si>
    <t>Team number:</t>
  </si>
  <si>
    <t>.&gt;=1 and .&lt;=50</t>
  </si>
  <si>
    <t>Cluster number:</t>
  </si>
  <si>
    <t>The interview cannot take place in the future.</t>
  </si>
  <si>
    <t>تاريخ المقابلة:</t>
  </si>
  <si>
    <t>Date of Interview:</t>
  </si>
  <si>
    <t>SURVDAT</t>
  </si>
  <si>
    <t>.&gt;=1 and .&lt;=15</t>
  </si>
  <si>
    <t>.&gt;=1 and .&lt;=4</t>
  </si>
  <si>
    <t>.&gt;=1 and .&lt;=8</t>
  </si>
  <si>
    <t>jr:choice-name(${CAMPNAME},'${CAMPNAME}')</t>
  </si>
  <si>
    <t>CAMP_LABEL</t>
  </si>
  <si>
    <t>CAMPNAME</t>
  </si>
  <si>
    <t>module</t>
  </si>
  <si>
    <t>read_only</t>
  </si>
  <si>
    <t>default</t>
  </si>
  <si>
    <t>hint::Swahili</t>
  </si>
  <si>
    <t>hint::العربية</t>
  </si>
  <si>
    <t>label::Swahili</t>
  </si>
  <si>
    <t>label::العربية</t>
  </si>
  <si>
    <t>Sijui</t>
  </si>
  <si>
    <t>لا</t>
  </si>
  <si>
    <t xml:space="preserve">نعم </t>
  </si>
  <si>
    <t>m</t>
  </si>
  <si>
    <t>f</t>
  </si>
  <si>
    <t>أنثى</t>
  </si>
  <si>
    <t>Féminin</t>
  </si>
  <si>
    <t>ذكر</t>
  </si>
  <si>
    <t>Masculin</t>
  </si>
  <si>
    <t>CCC CCC</t>
  </si>
  <si>
    <t>BBB BBB</t>
  </si>
  <si>
    <t>AAA AAA</t>
  </si>
  <si>
    <t>arrive</t>
  </si>
  <si>
    <t xml:space="preserve">    This document here aims at giving a survey manager the knowledge to understand how an XLS form works so that they can adapt the SENS form to their needs. It is however far from sufficient to learn how to set up a survey from scratch. </t>
  </si>
  <si>
    <t>Tutoriel version 0.3</t>
  </si>
  <si>
    <t>Tutorial version 0.3</t>
  </si>
  <si>
    <r>
      <t xml:space="preserve">    </t>
    </r>
    <r>
      <rPr>
        <b/>
        <sz val="11"/>
        <color theme="1"/>
        <rFont val="Calibri"/>
        <family val="2"/>
        <scheme val="minor"/>
      </rPr>
      <t xml:space="preserve">survey </t>
    </r>
    <r>
      <rPr>
        <sz val="11"/>
        <color theme="1"/>
        <rFont val="Calibri"/>
        <family val="2"/>
        <scheme val="minor"/>
      </rPr>
      <t>(where the survey questions are listed)</t>
    </r>
  </si>
  <si>
    <r>
      <t xml:space="preserve">   </t>
    </r>
    <r>
      <rPr>
        <b/>
        <sz val="11"/>
        <color theme="1"/>
        <rFont val="Calibri"/>
        <family val="2"/>
        <scheme val="minor"/>
      </rPr>
      <t xml:space="preserve"> settings </t>
    </r>
    <r>
      <rPr>
        <sz val="11"/>
        <color theme="1"/>
        <rFont val="Calibri"/>
        <family val="2"/>
        <scheme val="minor"/>
      </rPr>
      <t>(where the general form settings are described)</t>
    </r>
  </si>
  <si>
    <r>
      <t xml:space="preserve">   </t>
    </r>
    <r>
      <rPr>
        <b/>
        <sz val="11"/>
        <color theme="1"/>
        <rFont val="Calibri"/>
        <family val="2"/>
        <scheme val="minor"/>
      </rPr>
      <t xml:space="preserve"> survey</t>
    </r>
    <r>
      <rPr>
        <sz val="11"/>
        <color theme="1"/>
        <rFont val="Calibri"/>
        <family val="2"/>
        <scheme val="minor"/>
      </rPr>
      <t xml:space="preserve"> (là où les questions sont listées)</t>
    </r>
  </si>
  <si>
    <r>
      <t xml:space="preserve">  </t>
    </r>
    <r>
      <rPr>
        <b/>
        <sz val="11"/>
        <color theme="1"/>
        <rFont val="Calibri"/>
        <family val="2"/>
        <scheme val="minor"/>
      </rPr>
      <t xml:space="preserve">  settings</t>
    </r>
    <r>
      <rPr>
        <sz val="11"/>
        <color theme="1"/>
        <rFont val="Calibri"/>
        <family val="2"/>
        <scheme val="minor"/>
      </rPr>
      <t xml:space="preserve"> (là où les paramètres généraux du formulaire sont décrits)</t>
    </r>
  </si>
  <si>
    <t xml:space="preserve">    Variable NAMES, i.e. the names as set under column "name" are NOT to be changed. Only if new questions are added, new  names can be introduced. Ask for assistance if questions need to be added.</t>
  </si>
  <si>
    <t>A specific colour scheme has been set up in SENS Global Forms to make modification easier by partners:</t>
  </si>
  <si>
    <t xml:space="preserve">    Think carefully on whether you want to hide the GPS question or not- it will help you make nice analysis maps. For more information on using GPS readings for your survey, refer to the documentation: "Using GPS Coordinates in SENS surveys",  http://sens.unhcr.org/mobile-technology/tools/ </t>
  </si>
  <si>
    <t>This needs to be put in the "calculations" column to calculate elements based on survey results (ex: an age by comparing the date of survey and the date of birth, a sum of different elements etc).</t>
  </si>
  <si>
    <t>Quelques autres paramètres du formulaire peuvent être adaptés dans l'onglet "settings":</t>
  </si>
  <si>
    <t>field_list</t>
  </si>
  <si>
    <t xml:space="preserve">Plusieurs questions du formulaire peuvent avoir des contraintes associées qui changent selon vos connaissances du contexte local. </t>
  </si>
  <si>
    <t>Different questions in the survey can have constraints that are changed depending on your knowledge of the local context.</t>
  </si>
  <si>
    <t xml:space="preserve">     Is of a type that does not require human action (ex: “calculate”, “note”, “select_multiple” when ticking none of the choices is valid…), otherwise this will block your enumerator!</t>
  </si>
  <si>
    <t xml:space="preserve">     dont le type ne demande pas d'action humaine (ex: "calculate”, “note”, “select_multiple” pour lesquelles ne cocher aucun choix reste valide...), sinon votre enquêteur sera bloqué!</t>
  </si>
  <si>
    <t>III. Paramètres généraux</t>
  </si>
  <si>
    <t>III. General settings</t>
  </si>
  <si>
    <t xml:space="preserve">You can change the name of the survey in the “settings” tab. </t>
  </si>
  <si>
    <t>inst_get_msg_42</t>
  </si>
  <si>
    <t>XCHILD</t>
  </si>
  <si>
    <r>
      <t xml:space="preserve">THIS QUESTIONNAIRE IS TO BE ADMINISTERED TO ALL CHILDREN BETWEEN 0-59 </t>
    </r>
    <r>
      <rPr>
        <sz val="11"/>
        <color rgb="FF0000FF"/>
        <rFont val="Calibri"/>
        <family val="2"/>
      </rPr>
      <t>(OR 6-59 MONTHS OF AGE DEPENDING ON THE SENS MODULES INCLUDED).</t>
    </r>
  </si>
  <si>
    <r>
      <t xml:space="preserve">CE QUESTIONNAIRE DOIT ÊTRE ADMINISTRÉ À TOUS LES ENFANTS ÂGÉS DE 0 À 59 MOIS </t>
    </r>
    <r>
      <rPr>
        <sz val="11"/>
        <color rgb="FF0000FF"/>
        <rFont val="Calibri"/>
        <family val="2"/>
      </rPr>
      <t>(OU ÂGÉS DE 6 À 59 MOIS SELON LES MODULES SENS INCLUS)</t>
    </r>
  </si>
  <si>
    <t>Camp Name:</t>
  </si>
  <si>
    <t>Nom du camp:</t>
  </si>
  <si>
    <t>Code/Numéro de la Section:</t>
  </si>
  <si>
    <t>Code/Numéro de la Zone:</t>
  </si>
  <si>
    <t>Code/Numéro du Bloc:</t>
  </si>
  <si>
    <t>Date de l’entretien:</t>
  </si>
  <si>
    <t>Numéro de la grappe:</t>
  </si>
  <si>
    <t>Numéro de l’équipe:</t>
  </si>
  <si>
    <t>Please take a GPS reading:</t>
  </si>
  <si>
    <t>C</t>
  </si>
  <si>
    <t>note1</t>
  </si>
  <si>
    <t>THESE QUESTIONS NEED TO BE ASKED TO THE MOTHER OR THE MAIN CAREGIVER.</t>
  </si>
  <si>
    <t>CES QUESTIONS DOIVENT ÊTRE POSÉES À LA MÈRE DE L’ENFANT OU À LA PERSONNE PRINCIPALEMENT EN CHARGE DE L’ENFANT.</t>
  </si>
  <si>
    <t>SENS_UUID_C</t>
  </si>
  <si>
    <t>CAMPLABEL_C</t>
  </si>
  <si>
    <t>${CAMP_LABEL}</t>
  </si>
  <si>
    <t>Even if not using "clusters" for sampling, please DO NOT edit the row.</t>
  </si>
  <si>
    <t>ID</t>
  </si>
  <si>
    <t>Child ID:</t>
  </si>
  <si>
    <t>Numéro ID:</t>
  </si>
  <si>
    <t>رقم الهوية</t>
  </si>
  <si>
    <t>CHCONST</t>
  </si>
  <si>
    <t>Was consent given for conducting the interview and the measurements?</t>
  </si>
  <si>
    <t>Le consentement a-t-il été donné pour mener l'entretien et prendre les mesures?</t>
  </si>
  <si>
    <t>CHNAME</t>
  </si>
  <si>
    <t>Name of the child:</t>
  </si>
  <si>
    <t>Nom de l'enfant:</t>
  </si>
  <si>
    <t>${CHCONST} = 1</t>
  </si>
  <si>
    <t>SEX</t>
  </si>
  <si>
    <t>Sex of ${CHNAME}:</t>
  </si>
  <si>
    <t>Sexe de ${CHNAME}:</t>
  </si>
  <si>
    <t>XDOBK</t>
  </si>
  <si>
    <t xml:space="preserve">Do you have an official age documentation for ${CHNAME}? </t>
  </si>
  <si>
    <t>Avez-vous un document officiel indiquant le jour, le mois et l’année de naissance de ${CHNAME}?</t>
  </si>
  <si>
    <t>BIRTHDAT</t>
  </si>
  <si>
    <t>Date de naissance de ${CHNAME}:</t>
  </si>
  <si>
    <t>THE EXACT BIRTH DATE SHOULD ONLY BE TAKEN FROM AN AGE DOCUMENTATION SHOWING DAY, MONTH AND YEAR OF BIRTH.</t>
  </si>
  <si>
    <t>LA DATE DE NAISSANCE EXACTE NE DOIT ÊTRE ENREGISTRÉE QU’À PARTIR D’UN DOCUMENT OFFICIEL INDIQUANT LE JOUR, LE MOIS ET L’ANNÉE DE NAISSANCE.</t>
  </si>
  <si>
    <t>.&lt; today()</t>
  </si>
  <si>
    <t>${CHCONST} = 1 and ${XDOBK} = 1</t>
  </si>
  <si>
    <t>XMONTHS</t>
  </si>
  <si>
    <t>Age of ${CHNAME} in months:</t>
  </si>
  <si>
    <t>Age de ${CHNAME} en mois:</t>
  </si>
  <si>
    <t>${CHCONST} = 1 and ${XDOBK} = 2</t>
  </si>
  <si>
    <t>XAgeCalc</t>
  </si>
  <si>
    <t>(int((${SURVDAT} - ${BIRTHDAT})div 30.4375 *100 + 0.5)) div 100</t>
  </si>
  <si>
    <t>MONTHS</t>
  </si>
  <si>
    <t>if(selected(${XDOBK},'1'),${XAgeCalc},${XMONTHS})</t>
  </si>
  <si>
    <t>XAgeCalcCheck</t>
  </si>
  <si>
    <t>Verify that the child is ${MONTHS} months old. Remember, if they are older than 59 months; they are not eligible for inclusion and you should stop here.</t>
  </si>
  <si>
    <t>تأكد أن عمر الطفل هو ${XAgeCalc}. تذكر أن لا يمكن إدخال الطفل في المسح إذا تجاوز عمره ال ٥٩ شهراً.</t>
  </si>
  <si>
    <t>CHELIGMIN</t>
  </si>
  <si>
    <t>Minimum number of months to be eligible:</t>
  </si>
  <si>
    <t>CHELIGMAX</t>
  </si>
  <si>
    <t>Maximum number of months to be eligible:</t>
  </si>
  <si>
    <t>CHELIG</t>
  </si>
  <si>
    <t>if(${MONTHS} &gt;=${CHELIGMIN} and ${MONTHS} &lt;= ${CHELIGMAX} ,'1','0')</t>
  </si>
  <si>
    <t>${CHELIG} = 1</t>
  </si>
  <si>
    <t>CHARRIVE</t>
  </si>
  <si>
    <t>CHPRES</t>
  </si>
  <si>
    <t>Is ${CHNAME} currently present in the household?</t>
  </si>
  <si>
    <t>WEIGHT</t>
  </si>
  <si>
    <t>${CHNAME} ’s weight in kilograms (±0.1kg):</t>
  </si>
  <si>
    <t>Poids en kilogrammes (±0,1kg) de ${CHNAME}:</t>
  </si>
  <si>
    <t>.&gt;=3.0 and .&lt;=32.0</t>
  </si>
  <si>
    <t>${CHPRES} = 1</t>
  </si>
  <si>
    <t>CLOTHES</t>
  </si>
  <si>
    <t xml:space="preserve">Was ${CHNAME} dressed with clothes for the weight measurement? </t>
  </si>
  <si>
    <t>HEIGHT</t>
  </si>
  <si>
    <t>${CHNAME} ’s  length/height in cm (±0.1cm):</t>
  </si>
  <si>
    <t>Longueur/Taille en cm (±0,1cm) de ${CHNAME}:</t>
  </si>
  <si>
    <t>.&gt;=54.0 and .&lt;=125</t>
  </si>
  <si>
    <t>select_one measure</t>
  </si>
  <si>
    <t>MEASURE</t>
  </si>
  <si>
    <t xml:space="preserve">Was ${CHNAME} measured lying down or standing up? </t>
  </si>
  <si>
    <t>select_one edema</t>
  </si>
  <si>
    <t>EDEMA</t>
  </si>
  <si>
    <t>Clinical examination: Does  ${CHNAME} present bilateral pitting oedema?</t>
  </si>
  <si>
    <t>Examen clinique : ${CHNAME} présente-t-il des œdèmes bilatéraux?</t>
  </si>
  <si>
    <t>MUAC_IN</t>
  </si>
  <si>
    <t>${CHNAME}’s middle upper arm circumference (MUAC) in mm (±1mm)  or cm (±0.1cm):</t>
  </si>
  <si>
    <t>MUAC</t>
  </si>
  <si>
    <t>if(${MUAC_IN} &lt;  '23.6',${MUAC_IN}*10,${MUAC_IN})</t>
  </si>
  <si>
    <t>select_one enrol</t>
  </si>
  <si>
    <t>ENROL</t>
  </si>
  <si>
    <t>SHOW COMMODITY GIVEN IN SFP AND TFP (OTP/SC).</t>
  </si>
  <si>
    <t>BSFP</t>
  </si>
  <si>
    <t xml:space="preserve">Is ${CHNAME} currently enrolled in the BSFP? </t>
  </si>
  <si>
    <t>SHOW COMMODITY/PACKAGING GIVEN IN BSFP.</t>
  </si>
  <si>
    <t>select_one yesnocard</t>
  </si>
  <si>
    <t>MEASLES</t>
  </si>
  <si>
    <t>Has ${CHNAME} been vaccinated against measles?</t>
  </si>
  <si>
    <t>${MONTHS} &gt;= 9 and ${MONTHS} &lt; 60</t>
  </si>
  <si>
    <t>VITA</t>
  </si>
  <si>
    <t xml:space="preserve">Has ${CHNAME} received a vitamin A capsule in the past 6 months? </t>
  </si>
  <si>
    <t>CHECK VACCINATION/HEALTH CARD AND SHOW CAPSULE.</t>
  </si>
  <si>
    <t>DEWORM</t>
  </si>
  <si>
    <t>Was ${CHNAME} given any drug for intestinal worms in the last six months?</t>
  </si>
  <si>
    <t>SHOW TABLET.</t>
  </si>
  <si>
    <t>${CHELIG} = 1 and ${MONTHS} &gt;= 12 and ${MONTHS} &lt; 60</t>
  </si>
  <si>
    <t>DIAR</t>
  </si>
  <si>
    <t>Has ${CHNAME} had diarrhoea in the past 2 weeks?</t>
  </si>
  <si>
    <t>DIARORS</t>
  </si>
  <si>
    <t>${DIAR} = 1</t>
  </si>
  <si>
    <t>DIARZINC</t>
  </si>
  <si>
    <t>Did you give zinc tablets or syrup to ${CHNAME} when s/he had diarrhea?</t>
  </si>
  <si>
    <t>select_one hgunit</t>
  </si>
  <si>
    <t>HBUNIT</t>
  </si>
  <si>
    <t>Units of measurement of your HemoCue device (g/dL or g/L):</t>
  </si>
  <si>
    <t>Unité de mesure de votre appareil HemoCue (g/dL ou g/L):</t>
  </si>
  <si>
    <t>CHHB_GDL</t>
  </si>
  <si>
    <t>${CHNAME} ’s haemoglobin (Hb) in g/dL  (±0.1 g/dl):</t>
  </si>
  <si>
    <t>Hémoglobine (Hb) en g/dl (±0,1 g/dl)  de ${CHNAME}:</t>
  </si>
  <si>
    <t>${CHELIG} = 1 and ${HBUNIT} = 'gdl' and ${CHPRES} = 1</t>
  </si>
  <si>
    <t>CHHB_GL</t>
  </si>
  <si>
    <t>${CHNAME} ’s haemoglobin (Hb) in g/l (±1g/l):</t>
  </si>
  <si>
    <t>Hémoglobine (Hb) en g/l (±1g/l) de ${CHNAME}:</t>
  </si>
  <si>
    <t>${CHELIG} = 1 and ${HBUNIT} = 'gl' and ${CHPRES} = 1</t>
  </si>
  <si>
    <t>CUTOFF</t>
  </si>
  <si>
    <t>CHHB</t>
  </si>
  <si>
    <t>if(selected(${HBUNIT},'gl'),(${CHHB_GL} div 10)+${CUTOFF},${CHHB_GDL}+${CUTOFF})</t>
  </si>
  <si>
    <t>HAZ_Lower</t>
  </si>
  <si>
    <t>if(selected(${SEX},'m'),0.000000379386 *${MONTHS}*${MONTHS}*${MONTHS}*${MONTHS}*${MONTHS}-0.000069515524*${MONTHS}*${MONTHS}*${MONTHS}*${MONTHS} +0.004909805*${MONTHS}*${MONTHS}*${MONTHS}-0.168908042*${MONTHS}*${MONTHS} +3.266127182*${MONTHS}+ 39.95107423,0.000000308918*${MONTHS}*${MONTHS}*${MONTHS}*${MONTHS}*${MONTHS} -0.000056212972*${MONTHS}*${MONTHS}*${MONTHS}*${MONTHS} +0.003932757*${MONTHS}*${MONTHS}*${MONTHS} -0.135180355*${MONTHS}*${MONTHS} +2.789665701*${MONTHS} +39.23327346)</t>
  </si>
  <si>
    <t>HAZ_Upper</t>
  </si>
  <si>
    <t>if(selected(${SEX},'m'),0.000000477257*${MONTHS}*${MONTHS}*${MONTHS}*${MONTHS}*${MONTHS}-0.000080053304*${MONTHS}*${MONTHS}*${MONTHS}*${MONTHS}+0.005071378*${MONTHS}*${MONTHS}*${MONTHS}-0.158048367*${MONTHS}*${MONTHS}+3.584968875*${MONTHS} +63.13173807,0.000000371919*${MONTHS}*${MONTHS}*${MONTHS}*${MONTHS}*${MONTHS} -0.000065134503*${MONTHS}*${MONTHS}*${MONTHS}*${MONTHS}+0.004358773*${MONTHS}*${MONTHS}*${MONTHS}-0.145396571*${MONTHS}*${MONTHS}+3.553078292*${MONTHS}+62.01230832)</t>
  </si>
  <si>
    <t>HAZ_Flag</t>
  </si>
  <si>
    <t>if(${HEIGHT} &lt; ${HAZ_Lower} or ${HEIGHT} &gt; ${HAZ_Upper},'1','0')</t>
  </si>
  <si>
    <t>WHZ_Lower</t>
  </si>
  <si>
    <t>if(selected(${SEX},'m'),0.002568778 *${WEIGHT}*${WEIGHT}*${WEIGHT}*${WEIGHT}*${WEIGHT} -0.087078285*${WEIGHT}*${WEIGHT}*${WEIGHT}*${WEIGHT} + 1.083870039 *${WEIGHT} *${WEIGHT} *${WEIGHT} - 6.017158294 *${WEIGHT}*${WEIGHT} +20.69094143 *${WEIGHT} +24.23997191,0.001848563*${WEIGHT}*${WEIGHT}*${WEIGHT}*${WEIGHT}*${WEIGHT}-0.0606399 *${WEIGHT}*${WEIGHT}*${WEIGHT}*${WEIGHT}+0.7185497 *${WEIGHT}*${WEIGHT}*${WEIGHT} -3.7764632 *${WEIGHT}*${WEIGHT}+15.4720170*${WEIGHT} +28.0948931)</t>
  </si>
  <si>
    <t>WHZ_Upper</t>
  </si>
  <si>
    <t>if(selected(${SEX},'m'),0.000039423*${WEIGHT} *${WEIGHT} *${WEIGHT} *${WEIGHT} *${WEIGHT} -0.003300406 *${WEIGHT} *${WEIGHT} *${WEIGHT} *${WEIGHT} +0.100344392 *${WEIGHT} *${WEIGHT} *${WEIGHT} -1.359686971 *${WEIGHT} *${WEIGHT} + 10.87955385 *${WEIGHT} + 18.21716746,0.00002434 *${WEIGHT}*${WEIGHT}*${WEIGHT}*${WEIGHT}*${WEIGHT}-0.00197858*${WEIGHT}*${WEIGHT}*${WEIGHT}*${WEIGHT}+0.05716011*${WEIGHT}*${WEIGHT}*${WEIGHT}-0.71815707*${WEIGHT}*${WEIGHT}+6.61322135*${WEIGHT}+27.77925292)</t>
  </si>
  <si>
    <t>WHZ_Flag</t>
  </si>
  <si>
    <t>if(${HEIGHT} &gt; ${WHZ_Lower} or ${HEIGHT} &lt; ${WHZ_Upper} ,'1','0')</t>
  </si>
  <si>
    <t>WAZ_Lower</t>
  </si>
  <si>
    <t>if(selected(${SEX},'m'),0.000000095420*${MONTHS}*${MONTHS}*${MONTHS}*${MONTHS}*${MONTHS}-0.00001662831*${MONTHS}*${MONTHS}*${MONTHS}*${MONTHS}+0.001091416*${MONTHS}*${MONTHS}*${MONTHS}-0.033880085*${MONTHS}*${MONTHS}+0.562601613*${MONTHS}+1.139474257,0.000000083218*${MONTHS}*${MONTHS}*${MONTHS}*${MONTHS}*${MONTHS}-0.000013843176*${MONTHS}*${MONTHS}*${MONTHS}*${MONTHS}+0.000861019*${MONTHS}*${MONTHS}*${MONTHS}-0.025646557*${MONTHS}*${MONTHS}+0.450277222*${MONTHS}+1.111128346)</t>
  </si>
  <si>
    <t>WAZ_Upper</t>
  </si>
  <si>
    <t>if(selected(${SEX},'m'), 0.000000234816*${MONTHS}*${MONTHS}*${MONTHS}*${MONTHS}*${MONTHS}-0.000039531734*${MONTHS}*${MONTHS}*${MONTHS}*${MONTHS}+0.002496579*${MONTHS}*${MONTHS}*${MONTHS}-0.072781678*${MONTHS}*${MONTHS}+1.351053186*${MONTHS}+6.972621013,0.000000197736*${MONTHS}*${MONTHS}*${MONTHS}*${MONTHS}*${MONTHS}-0.000035478810*${MONTHS}*${MONTHS}*${MONTHS}*${MONTHS}+0.002404164*${MONTHS}*${MONTHS}*${MONTHS}-0.074112047*${MONTHS}*${MONTHS}+1.434496211*${MONTHS}+6.482817802)</t>
  </si>
  <si>
    <t>WAZ_Flag</t>
  </si>
  <si>
    <t>if(${WEIGHT} &lt; ${WAZ_Lower} or ${WEIGHT} &gt; ${WAZ_Upper} ,'1','0')</t>
  </si>
  <si>
    <t>MUAC_Lower</t>
  </si>
  <si>
    <t>if(selected(${SEX},'m'),0.000000350012*${MONTHS}*${MONTHS}*${MONTHS}*${MONTHS}*${MONTHS}-0.000056896714*${MONTHS}*${MONTHS}*${MONTHS}*${MONTHS} +0.003434876*${MONTHS}*${MONTHS}*${MONTHS}-0.099507434*${MONTHS}*${MONTHS}+1.710345621*${MONTHS}+76.41915986,0.000000214721*${MONTHS}*${MONTHS}*${MONTHS}*${MONTHS}*${MONTHS}-0.000032457440*${MONTHS}*${MONTHS}*${MONTHS}*${MONTHS}+0.001816718*${MONTHS}*${MONTHS}*${MONTHS}-0.053393089*${MONTHS}*${MONTHS}+1.188328681*${MONTHS}+74.60881869)</t>
  </si>
  <si>
    <t>MUAC_Upper</t>
  </si>
  <si>
    <t>if(selected(${SEX},'m'),0.000001289905*${MONTHS}*${MONTHS}*${MONTHS}*${MONTHS}*${MONTHS}-0.000220233364*${MONTHS}*${MONTHS}*${MONTHS}*${MONTHS}+0.013957322*${MONTHS}*${MONTHS}*${MONTHS}-0.400782359*${MONTHS}*${MONTHS}+6.130688363*${MONTHS}+188.2560692,0.000001428314*${MONTHS}*${MONTHS}*${MONTHS}*${MONTHS}*${MONTHS}-0.000241925467*${MONTHS}*${MONTHS}*${MONTHS}*${MONTHS}+0.015035154*${MONTHS}*${MONTHS}*${MONTHS}-0.40793052*${MONTHS}*${MONTHS}+5.590325619*${MONTHS}+198.8211623)</t>
  </si>
  <si>
    <t>MUAC_Flag</t>
  </si>
  <si>
    <t>if(${MUAC} &lt; ${MUAC_Lower} or ${MUAC} &gt; ${MUAC_Upper},'1','0')</t>
  </si>
  <si>
    <t>AMAL</t>
  </si>
  <si>
    <t>ASMAL</t>
  </si>
  <si>
    <t>ANEM</t>
  </si>
  <si>
    <t>if(${CHHB}&lt;7,'1','0')</t>
  </si>
  <si>
    <t>REFMAM</t>
  </si>
  <si>
    <t>REFSAM</t>
  </si>
  <si>
    <t>REFANEM</t>
  </si>
  <si>
    <t>${ANEM} = 1</t>
  </si>
  <si>
    <t>noteIYCF</t>
  </si>
  <si>
    <t>THESE QUESTIONS NEED TO BE ASKED TO THE MOTHER OR THE MAIN CAREGIVER WHO IS RESPONSIBLE FOR FEEDING THE CHILD.</t>
  </si>
  <si>
    <t>${MONTHS} &lt; 24</t>
  </si>
  <si>
    <t>EVERBF</t>
  </si>
  <si>
    <t>Has ${CHNAME} ever been breastfed?</t>
  </si>
  <si>
    <t>Est-ce que ${CHNAME} a déjà été allaité(e)?</t>
  </si>
  <si>
    <t>select_one initbf</t>
  </si>
  <si>
    <t>INITBF</t>
  </si>
  <si>
    <t>How long after birth did you first put ${CHNAME} to the breast?</t>
  </si>
  <si>
    <t>Combien de temps après la naissance avez-vous mis ${CHNAME} au sein pour la première fois?</t>
  </si>
  <si>
    <t>${EVERBF} = 1</t>
  </si>
  <si>
    <t>YESTBF</t>
  </si>
  <si>
    <t>Was ${CHNAME} breastfed yesterday during the day or at night?</t>
  </si>
  <si>
    <t xml:space="preserve">Est-ce que ${CHNAME} a été allaité(e) hier durant la journée ou la nuit? </t>
  </si>
  <si>
    <t>XLiquid</t>
  </si>
  <si>
    <t>Now I would like to ask you about liquids that ${CHNAME} may have had. I am interested in whether your child had the item even if it was combined with other foods. Yesterday, during the day and night, did ${CHNAME}  receive any of the following?</t>
  </si>
  <si>
    <t xml:space="preserve">ASK ABOUT EVERY LIQUID. EVERY QUESTION MUST HAVE AN ANSWER.
IF ITEM WAS GIVEN, SELECT ‘YES’. IF ITEM WAS NOT GIVEN, SELECT ‘NO’. IF CAREGIVER DOES NOT KNOW, SELECT ‘DON’T KNOW’. 
</t>
  </si>
  <si>
    <t>WATER</t>
  </si>
  <si>
    <t>4A. Plain water</t>
  </si>
  <si>
    <t>4A. Eau claire</t>
  </si>
  <si>
    <t>INFORM</t>
  </si>
  <si>
    <r>
      <t>4B. Infant formula, for example</t>
    </r>
    <r>
      <rPr>
        <sz val="11"/>
        <color rgb="FF0000FF"/>
        <rFont val="Calibri"/>
        <family val="2"/>
      </rPr>
      <t xml:space="preserve"> [INSERT locally available brand names of infant formula, </t>
    </r>
    <r>
      <rPr>
        <i/>
        <sz val="11"/>
        <color rgb="FF0000FF"/>
        <rFont val="Calibri"/>
        <family val="2"/>
      </rPr>
      <t>ALL TYPES</t>
    </r>
    <r>
      <rPr>
        <sz val="11"/>
        <color rgb="FF0000FF"/>
        <rFont val="Calibri"/>
        <family val="2"/>
      </rPr>
      <t>]</t>
    </r>
  </si>
  <si>
    <r>
      <rPr>
        <sz val="11"/>
        <rFont val="Calibri"/>
        <family val="2"/>
      </rPr>
      <t>4B. Préparation pour nourrissons, par exemple</t>
    </r>
    <r>
      <rPr>
        <sz val="11"/>
        <color rgb="FF0000FF"/>
        <rFont val="Calibri"/>
        <family val="2"/>
      </rPr>
      <t xml:space="preserve"> [INSÉRER LES MARQUES DE PRÉPARATIONS POUR NOURRISSONS DISPONIBLES LOCALEMENT, TOUS TYPES CONFONDUS]</t>
    </r>
  </si>
  <si>
    <t>MILK</t>
  </si>
  <si>
    <r>
      <rPr>
        <sz val="11"/>
        <rFont val="Calibri"/>
        <family val="2"/>
      </rPr>
      <t>4C. Milk such as tinned, powdered, or fresh animal milk, for example</t>
    </r>
    <r>
      <rPr>
        <sz val="11"/>
        <color rgb="FF0000FF"/>
        <rFont val="Calibri"/>
        <family val="2"/>
      </rPr>
      <t xml:space="preserve"> [INSERT LOCALLY AVAILABLE BRAND NAMES OF TINNED AND POWDERED MILK]</t>
    </r>
  </si>
  <si>
    <r>
      <rPr>
        <sz val="11"/>
        <color rgb="FF000000"/>
        <rFont val="Calibri"/>
        <family val="2"/>
      </rPr>
      <t xml:space="preserve">4C. Lait frais animal, lait en boite, lait en poudre ou lait concentré, par exemple </t>
    </r>
    <r>
      <rPr>
        <sz val="11"/>
        <color rgb="FF0000FF"/>
        <rFont val="Calibri"/>
        <family val="2"/>
      </rPr>
      <t>[INSÉRER LES MARQUES DE LAIT EN POUDRE OU EN BOITE DISPONIBLES LOCALEMENT]</t>
    </r>
  </si>
  <si>
    <t>JUICE</t>
  </si>
  <si>
    <r>
      <rPr>
        <sz val="11"/>
        <color theme="1"/>
        <rFont val="Calibri"/>
        <family val="2"/>
      </rPr>
      <t>4D. Juice or juice drinks, for example</t>
    </r>
    <r>
      <rPr>
        <sz val="11"/>
        <color rgb="FF0000FF"/>
        <rFont val="Calibri"/>
        <family val="2"/>
      </rPr>
      <t xml:space="preserve"> [INSERT LOCALLY AVAILABLE BRAND NAMES OF JUICE DRINKS]</t>
    </r>
  </si>
  <si>
    <r>
      <rPr>
        <sz val="11"/>
        <color rgb="FF000000"/>
        <rFont val="Calibri"/>
        <family val="2"/>
      </rPr>
      <t>4D. Jus ou boissons à base de jus, par exemple</t>
    </r>
    <r>
      <rPr>
        <sz val="11"/>
        <color rgb="FF0000FF"/>
        <rFont val="Calibri"/>
        <family val="2"/>
      </rPr>
      <t xml:space="preserve"> [INSÉRER LES MARQUES DE JUS OU BOISSONS À BASE DE JUS DISPONIBLES LOCALEMENT]</t>
    </r>
  </si>
  <si>
    <t>BROTH</t>
  </si>
  <si>
    <t>4E. Clear broth</t>
  </si>
  <si>
    <t>4E. Bouillon clair</t>
  </si>
  <si>
    <t>YOGURT</t>
  </si>
  <si>
    <r>
      <t>4F. Sour milk or yogurt, for example</t>
    </r>
    <r>
      <rPr>
        <sz val="11"/>
        <color rgb="FF0000FF"/>
        <rFont val="Calibri"/>
        <family val="2"/>
      </rPr>
      <t xml:space="preserve"> [INSERT LOCAL NAMES]</t>
    </r>
  </si>
  <si>
    <r>
      <t xml:space="preserve">4F. Lait caillé ou yaourt, par exemple </t>
    </r>
    <r>
      <rPr>
        <sz val="11"/>
        <color rgb="FF0000FF"/>
        <rFont val="Calibri"/>
        <family val="2"/>
      </rPr>
      <t>[INSÉRER LES NOMS LOCAUX]</t>
    </r>
  </si>
  <si>
    <t>THINPOR</t>
  </si>
  <si>
    <r>
      <rPr>
        <sz val="11"/>
        <rFont val="Calibri"/>
        <family val="2"/>
      </rPr>
      <t>4G. Thin porridge, for example</t>
    </r>
    <r>
      <rPr>
        <sz val="11"/>
        <color rgb="FF0000FF"/>
        <rFont val="Calibri"/>
        <family val="2"/>
      </rPr>
      <t xml:space="preserve"> [INSERT LOCAL NAMES]</t>
    </r>
  </si>
  <si>
    <r>
      <t xml:space="preserve">4G. Bouillie légère, par exemple </t>
    </r>
    <r>
      <rPr>
        <sz val="11"/>
        <color rgb="FF0000FF"/>
        <rFont val="Calibri"/>
        <family val="2"/>
      </rPr>
      <t>[INSÉRER LES NOMS LOCAUX]</t>
    </r>
  </si>
  <si>
    <t>WHTEACOF</t>
  </si>
  <si>
    <t>4H. Tea or coffee with milk</t>
  </si>
  <si>
    <t>4H. Thé avec du lait ou café au lait</t>
  </si>
  <si>
    <t>WATLQD</t>
  </si>
  <si>
    <r>
      <rPr>
        <sz val="11"/>
        <rFont val="Calibri"/>
        <family val="2"/>
      </rPr>
      <t>4I. Any other water-based liquids, for example</t>
    </r>
    <r>
      <rPr>
        <sz val="11"/>
        <color rgb="FF0000FF"/>
        <rFont val="Calibri"/>
        <family val="2"/>
      </rPr>
      <t xml:space="preserve"> [INSERT OTHER WATER-BASED LIQUIDS AVAILABLE IN THE LOCAL SETTING AND USE LOCAL NAMES]</t>
    </r>
    <r>
      <rPr>
        <sz val="11"/>
        <rFont val="Calibri"/>
        <family val="2"/>
      </rPr>
      <t xml:space="preserve"> (e.g. sodas, other sweet drinks, herbal infusion, gripe water, clear tea with no milk, black coffee, ritual fluids)</t>
    </r>
  </si>
  <si>
    <r>
      <t xml:space="preserve">4I. Tout autre liquide à base d’eau, par exemple </t>
    </r>
    <r>
      <rPr>
        <sz val="11"/>
        <color rgb="FF0000FF"/>
        <rFont val="Calibri"/>
        <family val="2"/>
      </rPr>
      <t xml:space="preserve">[INSÉRER TOUT AUTRE LIQUIDE À BASE D’EAU DISPONIBLE LOCALEMENT ET UTILISER LES NOMS LOCAUX] </t>
    </r>
    <r>
      <rPr>
        <sz val="11"/>
        <color rgb="FF000000"/>
        <rFont val="Calibri"/>
        <family val="2"/>
      </rPr>
      <t>(ex : sodas, autres boissons sucrées, tisanes et infusions, boisson anti-coliques, thé sans lait, café noir, liquides traditionnels)</t>
    </r>
  </si>
  <si>
    <t>FOOD</t>
  </si>
  <si>
    <t>Yesterday, during the day or at night, did ${CHNAME} eat solid or semi-solid (soft, mushy) food?</t>
  </si>
  <si>
    <t>BOTTLE</t>
  </si>
  <si>
    <t>Did ${CHNAME} drink anything from a bottle with a nipple yesterday during the day or at night?</t>
  </si>
  <si>
    <t>Hier, durant la journée ou la nuit, est-ce que ${CHNAME} a mangé des aliments solides ou semi-solides (mous)?</t>
  </si>
  <si>
    <t>XFood</t>
  </si>
  <si>
    <t>Now I would like to ask you about some particular foods ${CHNAME} may eat. I am interested in whether your child had the item even if it was combined with other foods. Yesterday, during the day or at night, did ${CHNAME} consume any of the following?</t>
  </si>
  <si>
    <t xml:space="preserve">الآن أود أن أسال حول بعض الأطعمة المحددة التي قد تناولها  ${CHNAME}. أنا مهتم إذا ما تناول طفلك هذه الأطعمة حتى لو امتزجت مع أطعمة أخرﻰ. البارحة، أثناء الليل أو النهار، هل تناول ${CHNAME} أي مما يلي؟ </t>
  </si>
  <si>
    <t>${MONTHS} &gt;= 6 and ${MONTHS} &lt; 24</t>
  </si>
  <si>
    <t>FLESHFD</t>
  </si>
  <si>
    <r>
      <t xml:space="preserve">7A. [INSÉRER LES TYPES DE VIANDES, POISSONS, VOLAILLES ET ABATS UTILISÉS DANS LE CONTEXTE LOCAL] </t>
    </r>
    <r>
      <rPr>
        <sz val="11"/>
        <rFont val="Calibri"/>
        <family val="2"/>
      </rPr>
      <t xml:space="preserve">(ex : bœuf, chèvre, mouton, agneau, porc, lapin, poulet, canard, foie, rein, cœur) </t>
    </r>
  </si>
  <si>
    <t>You can delete any question in this section that do not apply to your context. You can also add local examples. However keep the names (FLESHFD, FBF, etc.) as they are and the options (yesnodk).</t>
  </si>
  <si>
    <t>FBF</t>
  </si>
  <si>
    <r>
      <t xml:space="preserve">7B. [INSERT FBF AVAILABLE IN THE LOCAL SETTING AND USE LOCAL NAMES] </t>
    </r>
    <r>
      <rPr>
        <sz val="11"/>
        <rFont val="Calibri"/>
        <family val="2"/>
      </rPr>
      <t xml:space="preserve">(e.g. CSB+, WSB+) </t>
    </r>
  </si>
  <si>
    <r>
      <t xml:space="preserve">7B. [INSÉRER LES ACE DISPONIBLES DANS LE CONTEXTE LOCAL ET UTILISER LES NOMS LOCAUX] </t>
    </r>
    <r>
      <rPr>
        <sz val="11"/>
        <rFont val="Calibri"/>
        <family val="2"/>
      </rPr>
      <t xml:space="preserve">(ex : CSB+, WSB+) </t>
    </r>
  </si>
  <si>
    <t>FBFSUPER</t>
  </si>
  <si>
    <r>
      <t>7C. [INSERT FBF++ AVAILABLE IN THE LOCAL SETTING AND USE LOCAL NAMES</t>
    </r>
    <r>
      <rPr>
        <sz val="11"/>
        <rFont val="Calibri"/>
        <family val="2"/>
      </rPr>
      <t xml:space="preserve">] (e.g. CSB++, WSB++) </t>
    </r>
  </si>
  <si>
    <r>
      <t xml:space="preserve">7C. [INSÉRER LES ACE++ DISPONIBLES DANS LE CONTEXTE LOCAL ET UTILISER LES NOMS LOCAUX] </t>
    </r>
    <r>
      <rPr>
        <sz val="11"/>
        <rFont val="Calibri"/>
        <family val="2"/>
      </rPr>
      <t xml:space="preserve">(ex : CSB++, WSB++) </t>
    </r>
  </si>
  <si>
    <t>RUTF</t>
  </si>
  <si>
    <r>
      <t>7D. [INSERT RUTF PRODUCTS AVAILABLE IN THE LOCAL SETTING AND USE LOCAL NAMES]</t>
    </r>
    <r>
      <rPr>
        <sz val="11"/>
        <rFont val="Calibri"/>
        <family val="2"/>
      </rPr>
      <t xml:space="preserve"> (e.g. Plumpy’Nut®, eeZeePaste™) </t>
    </r>
  </si>
  <si>
    <r>
      <t>7D. [INSÉRER LES ATPE DISPONIBLES DANS LE CONTEXTE LOCAL ET UTILISER LES NOMS LOCAUX]</t>
    </r>
    <r>
      <rPr>
        <sz val="11"/>
        <rFont val="Calibri"/>
        <family val="2"/>
      </rPr>
      <t xml:space="preserve"> (ex : Plumpy’Nut®, eeZeePaste™)</t>
    </r>
    <r>
      <rPr>
        <sz val="11"/>
        <color rgb="FF0000FF"/>
        <rFont val="Calibri"/>
        <family val="2"/>
      </rPr>
      <t xml:space="preserve"> </t>
    </r>
  </si>
  <si>
    <t>RUSF</t>
  </si>
  <si>
    <r>
      <t>7E. [INSERT RUSF PRODUCTS AVAILABLE IN THE LOCAL SETTING AND USE LOCAL NAMES]</t>
    </r>
    <r>
      <rPr>
        <sz val="11"/>
        <rFont val="Calibri"/>
        <family val="2"/>
      </rPr>
      <t xml:space="preserve"> (e.g. Plumpy’Sup®, eeZeeRUSF™</t>
    </r>
    <r>
      <rPr>
        <sz val="11"/>
        <color rgb="FF0000FF"/>
        <rFont val="Calibri"/>
        <family val="2"/>
      </rPr>
      <t xml:space="preserve">) </t>
    </r>
  </si>
  <si>
    <t>LNS</t>
  </si>
  <si>
    <t>INFORMFE</t>
  </si>
  <si>
    <r>
      <t>7G. [INSERT LOCALLY AVAILABLE BRAND NAMES OF IRON FORTIFIED INFANT FORMULA]</t>
    </r>
    <r>
      <rPr>
        <sz val="11"/>
        <rFont val="Calibri"/>
        <family val="2"/>
      </rPr>
      <t xml:space="preserve"> (e.g. Nan, S26 infant formula) </t>
    </r>
  </si>
  <si>
    <r>
      <t>7G. [INSÉRER LES MARQUES DES PRÉPARATIONS POUR NOURRISSON ENRICHIES EN FER DISPONIBLES DANS LE CONTEXTE LOCAL]</t>
    </r>
    <r>
      <rPr>
        <sz val="11"/>
        <rFont val="Calibri"/>
        <family val="2"/>
      </rPr>
      <t xml:space="preserve"> (Ex : Guigoz, Blédilait, Gallia) </t>
    </r>
  </si>
  <si>
    <t>FOODFE</t>
  </si>
  <si>
    <r>
      <rPr>
        <sz val="11"/>
        <color rgb="FF0000FF"/>
        <rFont val="Calibri"/>
        <family val="2"/>
      </rPr>
      <t>7H. [INSERT ANY IRON FORTIFIED SOLID, SEMI-SOLID OR SOFT FOODS DESIGNED SPECIFICALLY FOR INFANTS AND YOUNG CHILDREN AVAILABLE IN THE LOCAL SETTING THAT ARE DIFFERENT THAN DISTRIBUTED COMMODITIES AND USE LOCALLY AVAILABLE BRAND NAMES]</t>
    </r>
    <r>
      <rPr>
        <sz val="11"/>
        <color rgb="FF000000"/>
        <rFont val="Calibri"/>
        <family val="2"/>
      </rPr>
      <t xml:space="preserve"> (e.g. Cerelac, Weetabix)</t>
    </r>
  </si>
  <si>
    <r>
      <t xml:space="preserve">7H. [INSÉRER TOUT ALIMENT SOLIDE, SEMI-SOLIDE OU MOU ENRICHI EN FER DESTINÉS AUX NOURRISSONS ET JEUNES ENFANTS DISPONIBLES DANS LE CONTEXTE LOCAL ; CES ALIMENTS DOIVENT ÊTRE DIFFÉRENTS DE CEUX QUI SONT DISTRIBUÉS. UTILISER LES NOMS LOCAUX.] </t>
    </r>
    <r>
      <rPr>
        <sz val="11"/>
        <rFont val="Calibri"/>
        <family val="2"/>
      </rPr>
      <t>(ex : Cerelac, Weetabix</t>
    </r>
  </si>
  <si>
    <t>MNP</t>
  </si>
  <si>
    <r>
      <rPr>
        <sz val="11"/>
        <rFont val="Calibri"/>
        <family val="2"/>
      </rPr>
      <t xml:space="preserve">Hier, durant la journée ou la nuit, est-ce que ${CHNAME} a consommé une nourriture à laquelle vous avez ajouté </t>
    </r>
    <r>
      <rPr>
        <sz val="11"/>
        <color rgb="FF0000FF"/>
        <rFont val="Calibri"/>
        <family val="2"/>
      </rPr>
      <t xml:space="preserve">[INSÉRER LE NOM LOCAL DONNÉ À LA POUDRE DE MICRONUTRIMENTS OU SPRINKLES] comme celui-ci? </t>
    </r>
  </si>
  <si>
    <t>Interviewer: I confirm that questionnaire is complete.</t>
  </si>
  <si>
    <t>Enquêteur: Je confirme que le questionnaire est complet.</t>
  </si>
  <si>
    <t>Supervisor: I confirm that questionnaire is complete.</t>
  </si>
  <si>
    <t>Superviseur: Je confirme que le questionnaire est complet.</t>
  </si>
  <si>
    <t>Don’t know</t>
  </si>
  <si>
    <t>edema</t>
  </si>
  <si>
    <t>y</t>
  </si>
  <si>
    <t>n</t>
  </si>
  <si>
    <t>enrol</t>
  </si>
  <si>
    <t>Yes SFP</t>
  </si>
  <si>
    <t>Oui, CRENAM</t>
  </si>
  <si>
    <t>Yes TFP (OTP/SC)</t>
  </si>
  <si>
    <t>Oui, CRENAS/CRENI</t>
  </si>
  <si>
    <t>hgunit</t>
  </si>
  <si>
    <t>gdl</t>
  </si>
  <si>
    <t>g/dL</t>
  </si>
  <si>
    <t>gl</t>
  </si>
  <si>
    <t>g/L</t>
  </si>
  <si>
    <t>initbf</t>
  </si>
  <si>
    <t>Less than 1 hr</t>
  </si>
  <si>
    <t>Moins d'1 heure</t>
  </si>
  <si>
    <t>أقل من ساعة واحدة</t>
  </si>
  <si>
    <t>Chini ya saa moja</t>
  </si>
  <si>
    <t>Between 1 hr and 23 hrs</t>
  </si>
  <si>
    <t>Entre 1 et 23 heures</t>
  </si>
  <si>
    <t>بين ساعة و ۲۳ ساعة</t>
  </si>
  <si>
    <t>24 hrs and more</t>
  </si>
  <si>
    <t>أكثر من ٢٤ ساعة</t>
  </si>
  <si>
    <t>Zaidi ya saa 24</t>
  </si>
  <si>
    <t>measure</t>
  </si>
  <si>
    <t>l</t>
  </si>
  <si>
    <t>Child lying down</t>
  </si>
  <si>
    <t>Enfant en position couchée</t>
  </si>
  <si>
    <t>h</t>
  </si>
  <si>
    <t>Child standing up</t>
  </si>
  <si>
    <t>Enfant en position debout</t>
  </si>
  <si>
    <t>yesnocard</t>
  </si>
  <si>
    <t>Yes, card</t>
  </si>
  <si>
    <t>Oui, carte</t>
  </si>
  <si>
    <t>Yes, recall</t>
  </si>
  <si>
    <t>Oui, de mémoire</t>
  </si>
  <si>
    <t>No or don't know</t>
  </si>
  <si>
    <t>Non ou ne sait pas</t>
  </si>
  <si>
    <t>concat('Child','_HH',${HH})</t>
  </si>
  <si>
    <t>Country</t>
  </si>
  <si>
    <t>Camp / Situation</t>
  </si>
  <si>
    <t>Elevation (in feet)</t>
  </si>
  <si>
    <t>Elevation (in metres)</t>
  </si>
  <si>
    <t>Reduction in individual HB concentration (g/dl)</t>
  </si>
  <si>
    <t>Burundi</t>
  </si>
  <si>
    <t>Bwagiriza</t>
  </si>
  <si>
    <t>Musasa</t>
  </si>
  <si>
    <t>Ethiopia</t>
  </si>
  <si>
    <t>Shimelba</t>
  </si>
  <si>
    <t>Sherkole</t>
  </si>
  <si>
    <t>Adi Harush</t>
  </si>
  <si>
    <t>Kebribeyah</t>
  </si>
  <si>
    <t>Sheder</t>
  </si>
  <si>
    <t>Malawi</t>
  </si>
  <si>
    <t>Dzaleka</t>
  </si>
  <si>
    <t>Rwanda</t>
  </si>
  <si>
    <t>Nyabiheke</t>
  </si>
  <si>
    <t>Kiziba</t>
  </si>
  <si>
    <t>Gihembe</t>
  </si>
  <si>
    <t>Thailand</t>
  </si>
  <si>
    <t>United Republic of Tanzania</t>
  </si>
  <si>
    <t>Nyarugusu</t>
  </si>
  <si>
    <t xml:space="preserve">       Global SENS Infant and Child Questionnaire</t>
  </si>
  <si>
    <t>Vous trouverez ici toutes les explications concernant les modifications autorisées et comment les réaliser en respectant le format général (car une erreur de format peut s'avérer catastrophique pour votre enquête!).</t>
  </si>
  <si>
    <t xml:space="preserve">    Assurez-vous de toujours sauvegarder le formulaire sous un nom de version adapté à chaque fois que vous faites des modifications afin de pouvoir vous retrouver facilement (idem pour la mise à jour des versions sur les téléphones). Cela doit être fait dans l'onglet "settings" dans les cellules "form_title", "form_id" (attention, il ne peut y avoir ni espace ni caractères spéciaux ici; il s'agit de l'ID réel du formulaire) et "version".</t>
  </si>
  <si>
    <r>
      <t xml:space="preserve">Les questions peuvent être ajoutées par le partenaire en fonction de ses besoins. Pour faciliter l'analyse, nous recommandons de suivre la logique adoptée pour les autres questions (ex: nom de la question, nom des choix, etc.). Retracez facilement tous les ajouts en les inscrivant </t>
    </r>
    <r>
      <rPr>
        <b/>
        <sz val="11"/>
        <color rgb="FF0000FF"/>
        <rFont val="Calibri"/>
        <family val="2"/>
        <scheme val="minor"/>
      </rPr>
      <t>en BLEU</t>
    </r>
    <r>
      <rPr>
        <sz val="11"/>
        <color theme="1"/>
        <rFont val="Calibri"/>
        <family val="2"/>
        <scheme val="minor"/>
      </rPr>
      <t xml:space="preserve"> - cela sera utile dans le cas d'un soutien à distance ou un debugging. Lisez attentivement l'onglet "XLS_overview" et surtout, testez votre formulaire à chaque nouvelle question ajoutée si vous avez peu d'expérience en matière de formulaires XLS form - cela permettra de corriger plus facilement les erreurs éventuelles.</t>
    </r>
  </si>
  <si>
    <t>Vous pouvez modifier le nom de l'enquête dans l'onglet «settings».</t>
  </si>
  <si>
    <t xml:space="preserve">Une bonne pratique pour chaque nouvelle version est de changer le numéro de version. Ceci est également recommandé pour les versions préliminaires, car il est difficile de garder une trace. Vous pouvez modifier autant de fois que vous voulez le “form_title” afin qu'il contienne le pays/l'opération ou le lieu, ainsi que l'année et le “form_id” en remplaçant "GLO" par les initiales de votre pays/votre opération. Faites juste attention à ce qu'il n'y ait pas d'espaces ou de caractères spéciaux dans cet ID.
</t>
  </si>
  <si>
    <r>
      <t xml:space="preserve">     </t>
    </r>
    <r>
      <rPr>
        <b/>
        <sz val="11"/>
        <color theme="1"/>
        <rFont val="Calibri"/>
        <family val="2"/>
        <scheme val="minor"/>
      </rPr>
      <t>Qui ne peut pas être remplie systématiquement</t>
    </r>
    <r>
      <rPr>
        <sz val="11"/>
        <color theme="1"/>
        <rFont val="Calibri"/>
        <family val="2"/>
        <scheme val="minor"/>
      </rPr>
      <t>, pour des raisons techniques (ex: points GPS, pour lesquels un problème peut toujours survenir avec le téléphone ...).</t>
    </r>
  </si>
  <si>
    <r>
      <t xml:space="preserve">Certaines formulations peuvent aussi nécessiter des modifications pour certaines questions afin de les rendre plus explicites (ex. tous les questions en rouges ). Veillez à ne faire aucune modification qui puisse compliquer les comparaisons à long terme et de conserver les noms des valeurs existantes autant que possible (pour rester cohérent avec les "names" associées aux valeurs). La colonne "hint" peut être très utile pour expliquer les définitions ou aspects locaux que vous souhaiteriez souligner autour des listes d'options utilisées. Au cas où vous souhaiteriez ajouter un nouvel élément à une liste de réponses possibles, privilégiez la création d'un nouveau "label" (libellé ou étiquette) et d'un nouveau "name" (nom) plutôt que la modification de ceux qui existent déjà afin d'éviter toute confusion future. Utilisez la </t>
    </r>
    <r>
      <rPr>
        <b/>
        <sz val="11"/>
        <color rgb="FF0000FF"/>
        <rFont val="Calibri"/>
        <family val="2"/>
        <scheme val="minor"/>
      </rPr>
      <t>couleur bleue</t>
    </r>
    <r>
      <rPr>
        <sz val="11"/>
        <color theme="1"/>
        <rFont val="Calibri"/>
        <family val="2"/>
        <scheme val="minor"/>
      </rPr>
      <t xml:space="preserve"> dans toutes les cellules que vous avez modifiées afin que toute personne réutilisant le même formulaire puisse voir ce qui diffère du formulaire SENS standard à l'intérieur; de même, servez-vous </t>
    </r>
    <r>
      <rPr>
        <b/>
        <sz val="11"/>
        <color theme="9"/>
        <rFont val="Calibri"/>
        <family val="2"/>
        <scheme val="minor"/>
      </rPr>
      <t>du vert</t>
    </r>
    <r>
      <rPr>
        <sz val="11"/>
        <color theme="1"/>
        <rFont val="Calibri"/>
        <family val="2"/>
        <scheme val="minor"/>
      </rPr>
      <t xml:space="preserve"> pour tous vos ajouts.</t>
    </r>
  </si>
  <si>
    <t>Dans l'onglet "choix" beaucoup de listes doivent être adaptées, telles que les noms de camps ou les différentes options à une question qui devront être adaptées au contexte local (ex: types de devises, type de toilettes, etc.). Consultez l'onglet "XLS Overview" pour en savoir plus sur l'utilité de chaque colonne.
 </t>
  </si>
  <si>
    <r>
      <t>Vous pouvez modifier le texte en</t>
    </r>
    <r>
      <rPr>
        <sz val="11"/>
        <color rgb="FF0000FF"/>
        <rFont val="Calibri"/>
        <family val="2"/>
        <scheme val="minor"/>
      </rPr>
      <t xml:space="preserve"> </t>
    </r>
    <r>
      <rPr>
        <b/>
        <sz val="11"/>
        <color rgb="FF0000FF"/>
        <rFont val="Calibri"/>
        <family val="2"/>
        <scheme val="minor"/>
      </rPr>
      <t>bleu</t>
    </r>
    <r>
      <rPr>
        <sz val="11"/>
        <color theme="1"/>
        <rFont val="Calibri"/>
        <family val="2"/>
        <scheme val="minor"/>
      </rPr>
      <t>, effacer une ligne ou en ajouter une pour de nouvelles options si nécessaire. Assurez-vous simplement de remplir les différentes colonnes pour ces nouvelles lignes d'après les lignes existantes (ex: copier/coller le nom de la liste ci-dessus, gardez la même logique pour "name", etc.). Ne réutilisez pas un ID existant pour une nouvelle valeur créée (même si l'ID passé a été supprimé) afin de rendre possibles de futures comparaisons avec d'autres contextes si besoin.</t>
    </r>
  </si>
  <si>
    <t>Un code de couleurs spécifique a été mis en place dans les fomulaires globaux de SENS pour faciliter leurs modification par les partenaires:</t>
  </si>
  <si>
    <r>
      <t xml:space="preserve">    Les noms des variables </t>
    </r>
    <r>
      <rPr>
        <b/>
        <sz val="11"/>
        <color rgb="FF00B050"/>
        <rFont val="Calibri"/>
        <family val="2"/>
        <scheme val="minor"/>
      </rPr>
      <t xml:space="preserve">de couleur verte </t>
    </r>
    <r>
      <rPr>
        <sz val="11"/>
        <rFont val="Calibri"/>
        <family val="2"/>
        <scheme val="minor"/>
      </rPr>
      <t>représentent</t>
    </r>
    <r>
      <rPr>
        <sz val="11"/>
        <color theme="1"/>
        <rFont val="Calibri"/>
        <family val="2"/>
        <scheme val="minor"/>
      </rPr>
      <t xml:space="preserve"> des variables SENS OPTIONNELLES.</t>
    </r>
  </si>
  <si>
    <r>
      <t xml:space="preserve">    Les noms des variables </t>
    </r>
    <r>
      <rPr>
        <b/>
        <sz val="11"/>
        <color rgb="FFFF0000"/>
        <rFont val="Calibri"/>
        <family val="2"/>
        <scheme val="minor"/>
      </rPr>
      <t>de couleur rouge</t>
    </r>
    <r>
      <rPr>
        <sz val="11"/>
        <color theme="1"/>
        <rFont val="Calibri"/>
        <family val="2"/>
        <scheme val="minor"/>
      </rPr>
      <t xml:space="preserve"> correspondent aux variables SENS standard et ne doivent pas être modifiés. Ces variables sont OBLIGATOIRES.</t>
    </r>
  </si>
  <si>
    <r>
      <t xml:space="preserve">         Les noms des variables </t>
    </r>
    <r>
      <rPr>
        <b/>
        <sz val="11"/>
        <color theme="5"/>
        <rFont val="Calibri"/>
        <family val="2"/>
        <scheme val="minor"/>
      </rPr>
      <t>de couleur orange</t>
    </r>
    <r>
      <rPr>
        <sz val="11"/>
        <color theme="1"/>
        <rFont val="Calibri"/>
        <family val="2"/>
        <scheme val="minor"/>
      </rPr>
      <t xml:space="preserve"> sont des notes à afficher pour les enquêteurs. Elles ne doivent pas être supprimées du questionnaire et ne doivent pas être lues au répondant pendant l'interview.</t>
    </r>
  </si>
  <si>
    <t>Pour afficher une question facultative (masquée par défaut) de façon à ce que l'enquêteur puisse la visualiser, il vous suffit d'enlever l'option impossible paramétrée dans le fichier, telle que "1=2", dans la colonne "relevant" (par exemple si vous prenez des points GPS, vous devez enlever "1=2" de la colonne "relevant" dans la ligne correspondant à la question du GPS dans l'onglet "survey").  Assurez-vous que tout ce que vous avez ajouté pour intégrer le "1=2" quand il y a des conditions multiples est enlevé (tel que "and").</t>
  </si>
  <si>
    <t xml:space="preserve">    Réfléchissez attentivement à l'option de masquer ou non la question GPS - cela pourrait vous aider à créer des cartes d'analyse intéressantes. Pour plus d'informations concernant les points GPS dans les enquêtes SENS, veuillez consulter la documentation: "Using GPS Coordinates in SENS surveys",  http://sens.unhcr.org/mobile-technology/tools/ </t>
  </si>
  <si>
    <t xml:space="preserve">    Assurez-vous de tester minutieusement votre formulaire après la configuration pour éviter toute mauvaise surprise que l'outil de validation pourrait avoir manqué (que ce soit d'un point de vue logique ou technique)! </t>
  </si>
  <si>
    <t xml:space="preserve">      Ce document vise à donner aux responsables d’enquêtes les connaissances nécessaires pour comprendre le fonctionnement d’un XLS Form et leur permettre d’adapter le formulaire SENS à leurs besoins. Il est cependant loin d’être suffisant pour apprendre à créer une enquête à partir de rien.</t>
  </si>
  <si>
    <t xml:space="preserve">      Les noms de variable, c’est-à-dire les noms définis dans la colonne "name", NE DOIVENT PAS être modifiés. De nouveaux noms peuvent être introduits seulement si de nouvelles questions sont ajoutées. Demandez de l'aide si des questions doivent être ajoutées.</t>
  </si>
  <si>
    <r>
      <t xml:space="preserve">Les </t>
    </r>
    <r>
      <rPr>
        <b/>
        <sz val="11"/>
        <color rgb="FF008000"/>
        <rFont val="Calibri"/>
        <family val="2"/>
        <scheme val="minor"/>
      </rPr>
      <t>trois onglets verts</t>
    </r>
    <r>
      <rPr>
        <sz val="11"/>
        <color theme="1"/>
        <rFont val="Calibri"/>
        <family val="2"/>
        <scheme val="minor"/>
      </rPr>
      <t xml:space="preserve"> contiennent le contenu du formulaire:</t>
    </r>
  </si>
  <si>
    <r>
      <t>Les</t>
    </r>
    <r>
      <rPr>
        <b/>
        <sz val="11"/>
        <color theme="5"/>
        <rFont val="Calibri"/>
        <family val="2"/>
        <scheme val="minor"/>
      </rPr>
      <t xml:space="preserve"> trois onglets oranges</t>
    </r>
    <r>
      <rPr>
        <sz val="11"/>
        <color theme="1"/>
        <rFont val="Calibri"/>
        <family val="2"/>
        <scheme val="minor"/>
      </rPr>
      <t xml:space="preserve"> sont les onglets d'instructions sur les modalités de fonctionnement et d'adaptation du formulaire au contexte local.</t>
    </r>
  </si>
  <si>
    <t>Elle doit être réglée dans la colonne "appearance" pour vous aider à changer la façon dont les éléments apparaissent à l'écran (seuls les deux réglages les plus utilisés sont mentionnés ici).</t>
  </si>
  <si>
    <t>Montre un calendrier tel que celui qui est utilisé pour "La date d'entrevue" au début du formulaire.</t>
  </si>
  <si>
    <t>Pour afficher plusieurs questions sur la même page, comme des tableaux ou des listes mais sous une présentation différente. Doit être paramétré au niveau du groupe (celui dans lequel toutes les questions se trouveront).</t>
  </si>
  <si>
    <t>Ils doivent figurer dans la colonne pour calculer les éléments basés sur les résultats d'enquête (ex: un âge en comparant la date d'enquête et la date de naissance, une somme d'éléments, etc.).</t>
  </si>
  <si>
    <t xml:space="preserve">    Ces calculs n'apparaîtront pas à l'écran. Si vous voulez que les résultats du calcul apparaissent à l'écran, vous devez créer une une question "note" demandant la réponse calculée (voir exemple ci-dessous).</t>
  </si>
  <si>
    <t>Les questions sur les membres du ménage vont seulement apparaître si la variable “${DMCONST}” sera égale à 1.</t>
  </si>
  <si>
    <r>
      <t>La question</t>
    </r>
    <r>
      <rPr>
        <i/>
        <sz val="11"/>
        <color theme="1"/>
        <rFont val="Calibri"/>
        <family val="2"/>
        <scheme val="minor"/>
      </rPr>
      <t xml:space="preserve"> "Is the household member ${NAME} currently pregnant?" </t>
    </r>
    <r>
      <rPr>
        <sz val="11"/>
        <color theme="1"/>
        <rFont val="Calibri"/>
        <family val="2"/>
        <scheme val="minor"/>
      </rPr>
      <t>va apparaître si l'âge du membre du ménage sera plus grand ou égal à 15 ans et si le genre du membre du ménage est féminin. La condition ajoutée dans la colonne "relevant" pour cela est</t>
    </r>
    <r>
      <rPr>
        <b/>
        <sz val="11"/>
        <color theme="1"/>
        <rFont val="Calibri"/>
        <family val="2"/>
        <scheme val="minor"/>
      </rPr>
      <t xml:space="preserve"> ${ENA_LIV_HHMAGE} &gt;= 15 and ${ENA_LIV_HHMAGE} &lt;= 49 and ${ENA_LIV_HHMSEX} = 'f'.</t>
    </r>
  </si>
  <si>
    <t>Celles-ci doivent être mises dans la colonne "constraint".</t>
  </si>
  <si>
    <t>Le résultat pour cette question doit être SUPÉRIEUR À 0 et INFÉRIEUR à 30.</t>
  </si>
  <si>
    <t>CETTE LIGNE doit être SUPÉRIEURE OU ÉGALE à la valeur de "HHSIZE".</t>
  </si>
  <si>
    <t xml:space="preserve">    Vous pouvez aussi ajouter un message de contrainte dans la colonne "constraint_message".</t>
  </si>
  <si>
    <t>La section ci-dessous décrit différentes façons de regrouper les questions selon les objectifs:</t>
  </si>
  <si>
    <t>Permet de répéter les questions un certain nombre de fois automatiquement.</t>
  </si>
  <si>
    <t>C'est la colonne qui permet de paramétrer des listes en cascades (options apparaissant selon les réponses fournies aux questions précédentes).</t>
  </si>
  <si>
    <t>Widget à afficher (cf. plus loin: calendrier par exemple).</t>
  </si>
  <si>
    <t>Saisir "yes" si vous voulez rendre cette question obligatoire.</t>
  </si>
  <si>
    <t>C'est la colonne qui permet de visualiser les modalités telles que les photos, du texte, etc (voir onglet "instructions", section II.2 pour plus d'informations).</t>
  </si>
  <si>
    <t>Pour spécifier dans quels onglets du module les résultats de votre question apparaîtront.</t>
  </si>
  <si>
    <t>Ce que l'enquêteur verra réellement dans le téléphone. Vous pouvez ajouter autant de langues que vous le désirez (ou enlever les colonnes des langues que vous ne voulez pas voir).</t>
  </si>
  <si>
    <t>Une note pour l'intervieweur, pour clarifier une question, faire un rappel... N'oubliez pas d'ajouter les différentes langues que vous avez incluses pour la colonne "label" ou de les retirer dans le cas contraire.</t>
  </si>
  <si>
    <t>Pour ajouter des contraintes aux réponses (fourchette de valeurs numériques par exemple).</t>
  </si>
  <si>
    <t>Message à afficher si la réponse ne respecte pas les contraintes.</t>
  </si>
  <si>
    <t>Calcule une valeur (“+”, “-” et "div"), peut calculer un âge à partir d'un date de naissance par exemple.</t>
  </si>
  <si>
    <t>Pour la saisie de texte libre.</t>
  </si>
  <si>
    <t>Pour sélectionner une date.</t>
  </si>
  <si>
    <t>Pour sélectionner une date &amp; une heure.</t>
  </si>
  <si>
    <t>Pour ordonner un calcul.</t>
  </si>
  <si>
    <t>Saisie de nombres entiers ("ronds").</t>
  </si>
  <si>
    <t>Pour les questions à choix multiples mais auxquelles vous ne pouvez sélectionner qu'une seule réponse parmi celles de la liste fournie. [option] indique ce que vous devez spécifier dans l'onglet "choices", où la liste des options est fournie. Si le nom de votre liste est "foodtype", la traduction informatique est "select_one [foodtype]".</t>
  </si>
  <si>
    <t>Identique à "select_one", hormis que l'utilisateur peut choisir autant de réponses qu'il le désire.</t>
  </si>
  <si>
    <t>You will find here all the explanations concerning what modifications can be made and how to make them whilst respecting the general format (as an error in the format can be extremely detrimental to your survey!).</t>
  </si>
  <si>
    <t xml:space="preserve">       Feel free to adapt question labels if you find that they are not sufficiently explicit in a given country (while avoiding changing the sense completely - if you want to change the sense completely, prefer hiding a question and adding a new one).</t>
  </si>
  <si>
    <t xml:space="preserve">    Make sure when you make modifications to always save the form with an updated version name to facilitate understanding (and also the updating of the versions on the phones). This should be done in the "settings" tab in the "form_title", "form_id" (be careful, there can be no spaces or special characters here, this is the real ID of the form) and "version".</t>
  </si>
  <si>
    <t>II. Adapting the questions to local context in XLS form</t>
  </si>
  <si>
    <t xml:space="preserve">As a good practice for every new version, please change the version number. This is also recommended for draft versions, since it is difficult to keep track. You can modify as much as you want the “form_title" to contain country/operation or location as well as the year and “form_id” by replacing GLO with the initials of your country/operation- just make sure for the latter that you have no spaces or special caracters in this ID.
</t>
  </si>
  <si>
    <r>
      <t xml:space="preserve">   </t>
    </r>
    <r>
      <rPr>
        <b/>
        <sz val="11"/>
        <color theme="1"/>
        <rFont val="Calibri"/>
        <family val="2"/>
        <scheme val="minor"/>
      </rPr>
      <t xml:space="preserve">  Cannot be filled in all cases</t>
    </r>
    <r>
      <rPr>
        <sz val="11"/>
        <color theme="1"/>
        <rFont val="Calibri"/>
        <family val="2"/>
        <scheme val="minor"/>
      </rPr>
      <t>, for technical reasons (ie GPS points, where a problem with the phone can always occur…).</t>
    </r>
  </si>
  <si>
    <r>
      <t>Some wording might also need to be changed for certain questions to make them more explicit (ie all the questionswith variables in red) and to keep to the existing values when possible (so as to stay in line with the "names" associated to these values). The "hint" column can be very useful to use to explain definitions or local aspects that you would like to point out beyond the actual option lists.
If there is a new element you would like to add to a list of possible answers, prefer the creation of a new label and new "name" rather than modifying an existing one to avoid confusions in the long run. Please colour</t>
    </r>
    <r>
      <rPr>
        <sz val="11"/>
        <color rgb="FF3366FF"/>
        <rFont val="Calibri"/>
        <family val="2"/>
        <scheme val="minor"/>
      </rPr>
      <t xml:space="preserve"> </t>
    </r>
    <r>
      <rPr>
        <b/>
        <sz val="11"/>
        <color rgb="FF0000FF"/>
        <rFont val="Calibri"/>
        <family val="2"/>
        <scheme val="minor"/>
      </rPr>
      <t>in blue</t>
    </r>
    <r>
      <rPr>
        <sz val="11"/>
        <color rgb="FF0000FF"/>
        <rFont val="Calibri"/>
        <family val="2"/>
        <scheme val="minor"/>
      </rPr>
      <t xml:space="preserve"> </t>
    </r>
    <r>
      <rPr>
        <sz val="11"/>
        <color theme="1"/>
        <rFont val="Calibri"/>
        <family val="2"/>
        <scheme val="minor"/>
      </rPr>
      <t xml:space="preserve">any cell you have modified, so that anyone reusing the same survey may see what is different from the standard Global SENS survey, and anything you add </t>
    </r>
    <r>
      <rPr>
        <b/>
        <sz val="11"/>
        <color theme="9"/>
        <rFont val="Calibri"/>
        <family val="2"/>
        <scheme val="minor"/>
      </rPr>
      <t>in green</t>
    </r>
    <r>
      <rPr>
        <sz val="11"/>
        <color theme="1"/>
        <rFont val="Calibri"/>
        <family val="2"/>
        <scheme val="minor"/>
      </rPr>
      <t>.</t>
    </r>
  </si>
  <si>
    <t>In the “choices” tab, a lot of the lists will need to be adapted, such as the camp names or different options to a question that will need to be adapted to the local context (ie the type of currency, the type of toilets etc.). Check the "XLS_Overview" tab to know more on what each column is useful for.
 </t>
  </si>
  <si>
    <r>
      <t>You can modify the text in</t>
    </r>
    <r>
      <rPr>
        <b/>
        <sz val="11"/>
        <color theme="1"/>
        <rFont val="Calibri"/>
        <family val="2"/>
        <scheme val="minor"/>
      </rPr>
      <t xml:space="preserve"> </t>
    </r>
    <r>
      <rPr>
        <b/>
        <sz val="11"/>
        <color rgb="FF0000FF"/>
        <rFont val="Calibri"/>
        <family val="2"/>
        <scheme val="minor"/>
      </rPr>
      <t>blue</t>
    </r>
    <r>
      <rPr>
        <sz val="11"/>
        <color theme="1"/>
        <rFont val="Calibri"/>
        <family val="2"/>
        <scheme val="minor"/>
      </rPr>
      <t>, delete a line or add a new line for new options if need be. Just make sure you fill the different columns for these new lines in accordance with the existing lines (ie copy the list name from above, keep the same pattern of "name" etc). Do not reuse an existing ID for a new value created (even if past ID was deleted), to render future comparisons possible with other contexts of needs be.</t>
    </r>
  </si>
  <si>
    <r>
      <t xml:space="preserve">    Variable names colored </t>
    </r>
    <r>
      <rPr>
        <b/>
        <sz val="11"/>
        <color theme="9"/>
        <rFont val="Calibri"/>
        <family val="2"/>
        <scheme val="minor"/>
      </rPr>
      <t xml:space="preserve">in </t>
    </r>
    <r>
      <rPr>
        <b/>
        <sz val="11"/>
        <color rgb="FF00B050"/>
        <rFont val="Calibri"/>
        <family val="2"/>
        <scheme val="minor"/>
      </rPr>
      <t xml:space="preserve">green </t>
    </r>
    <r>
      <rPr>
        <sz val="11"/>
        <rFont val="Calibri"/>
        <family val="2"/>
        <scheme val="minor"/>
      </rPr>
      <t>are OPTIONAL SENS variables.</t>
    </r>
  </si>
  <si>
    <r>
      <t xml:space="preserve">    Variable names colored </t>
    </r>
    <r>
      <rPr>
        <b/>
        <sz val="11"/>
        <color rgb="FFFF0000"/>
        <rFont val="Calibri"/>
        <family val="2"/>
        <scheme val="minor"/>
      </rPr>
      <t>in red</t>
    </r>
    <r>
      <rPr>
        <sz val="11"/>
        <color rgb="FFFF0000"/>
        <rFont val="Calibri"/>
        <family val="2"/>
        <scheme val="minor"/>
      </rPr>
      <t xml:space="preserve"> </t>
    </r>
    <r>
      <rPr>
        <sz val="11"/>
        <color theme="1"/>
        <rFont val="Calibri"/>
        <family val="2"/>
        <scheme val="minor"/>
      </rPr>
      <t>corresponds to standard SENS variables and should not be changed. They are MANDATORY.</t>
    </r>
  </si>
  <si>
    <r>
      <t xml:space="preserve">         Variable names colored </t>
    </r>
    <r>
      <rPr>
        <b/>
        <sz val="11"/>
        <color theme="5"/>
        <rFont val="Calibri"/>
        <family val="2"/>
        <scheme val="minor"/>
      </rPr>
      <t>in orange</t>
    </r>
    <r>
      <rPr>
        <sz val="11"/>
        <rFont val="Calibri"/>
        <family val="2"/>
        <scheme val="minor"/>
      </rPr>
      <t xml:space="preserve"> are</t>
    </r>
    <r>
      <rPr>
        <sz val="11"/>
        <color theme="1"/>
        <rFont val="Calibri"/>
        <family val="2"/>
        <scheme val="minor"/>
      </rPr>
      <t xml:space="preserve"> display notes for surveyors. They should not be deleted from the questionnaire and should not be read to the respondent during the interview.</t>
    </r>
  </si>
  <si>
    <t>To make an optional question (hidden by default) appear so that the enumerator will view it, all you need to do is remove the impossible condition set in the file, such as "1=2", in the "relevant" column. (E.g if you are taking GPS points, you need to remove  "1=2" in the "relevant" column in your GPS name row  on the survey tab). Make sure anything added to integrate the 1=2 when there are multiple conditions is removed (such as " and ").</t>
  </si>
  <si>
    <t>Aim of this document:</t>
  </si>
  <si>
    <r>
      <t xml:space="preserve">The </t>
    </r>
    <r>
      <rPr>
        <b/>
        <sz val="11"/>
        <color rgb="FF008000"/>
        <rFont val="Calibri"/>
        <family val="2"/>
        <scheme val="minor"/>
      </rPr>
      <t>three green tabs</t>
    </r>
    <r>
      <rPr>
        <sz val="11"/>
        <color theme="1"/>
        <rFont val="Calibri"/>
        <family val="2"/>
        <scheme val="minor"/>
      </rPr>
      <t xml:space="preserve"> are the ones with the content of the form:</t>
    </r>
  </si>
  <si>
    <r>
      <t xml:space="preserve">The </t>
    </r>
    <r>
      <rPr>
        <b/>
        <sz val="11"/>
        <color theme="5"/>
        <rFont val="Calibri"/>
        <family val="2"/>
        <scheme val="minor"/>
      </rPr>
      <t>three orange tabs</t>
    </r>
    <r>
      <rPr>
        <sz val="11"/>
        <color theme="1"/>
        <rFont val="Calibri"/>
        <family val="2"/>
        <scheme val="minor"/>
      </rPr>
      <t xml:space="preserve"> are the ones with instructions as to how the form works and how to adapt it to a local context.</t>
    </r>
  </si>
  <si>
    <t>Shows a calendar, such as the one used for “Date of Interview” at the beginning of the survey.</t>
  </si>
  <si>
    <t>To show many question on the same page, like field-list, but different presentation. Has to be set at a group level (group in which all questions will be found).</t>
  </si>
  <si>
    <t xml:space="preserve">    These calculations will not appear on the screen. If you want the result of the calculations to appear on the screen, you must create a "note" question calling on the calculate one (see example below).</t>
  </si>
  <si>
    <t>The questions on household members will only appear if the variable “${DMCONST}” is equal to 1.</t>
  </si>
  <si>
    <r>
      <t>The question</t>
    </r>
    <r>
      <rPr>
        <i/>
        <sz val="11"/>
        <color theme="1"/>
        <rFont val="Calibri"/>
        <family val="2"/>
        <scheme val="minor"/>
      </rPr>
      <t xml:space="preserve"> "Is the household member ${NAME} currently pregnant?" </t>
    </r>
    <r>
      <rPr>
        <sz val="11"/>
        <color theme="1"/>
        <rFont val="Calibri"/>
        <family val="2"/>
        <scheme val="minor"/>
      </rPr>
      <t>will appear</t>
    </r>
    <r>
      <rPr>
        <i/>
        <sz val="11"/>
        <color theme="1"/>
        <rFont val="Calibri"/>
        <family val="2"/>
        <scheme val="minor"/>
      </rPr>
      <t xml:space="preserve"> </t>
    </r>
    <r>
      <rPr>
        <sz val="11"/>
        <color theme="1"/>
        <rFont val="Calibri"/>
        <family val="2"/>
        <scheme val="minor"/>
      </rPr>
      <t>if</t>
    </r>
    <r>
      <rPr>
        <i/>
        <sz val="11"/>
        <color theme="1"/>
        <rFont val="Calibri"/>
        <family val="2"/>
        <scheme val="minor"/>
      </rPr>
      <t xml:space="preserve"> </t>
    </r>
    <r>
      <rPr>
        <sz val="11"/>
        <color theme="1"/>
        <rFont val="Calibri"/>
        <family val="2"/>
        <scheme val="minor"/>
      </rPr>
      <t>the household member's age is greater or equal to 15 and if the sex of the household member is female. The condition added to the relevant column for this is</t>
    </r>
    <r>
      <rPr>
        <b/>
        <sz val="11"/>
        <color theme="1"/>
        <rFont val="Calibri"/>
        <family val="2"/>
        <scheme val="minor"/>
      </rPr>
      <t xml:space="preserve"> ${ENA_LIV_HHMAGE} &gt;= 15 and ${ENA_LIV_HHMAGE} &lt;= 49 and ${ENA_LIV_HHMSEX} = 'f'.</t>
    </r>
  </si>
  <si>
    <t>This needs to be put in the “constraint” column.</t>
  </si>
  <si>
    <t>The result for this question must be GREATER THAN 0 and inferior to 30.</t>
  </si>
  <si>
    <t>THIS ROW must be GREATER OR EQUAL to the value of “HHSIZE”.</t>
  </si>
  <si>
    <t xml:space="preserve">    You can also add a constraint message in the column "constraint_message".</t>
  </si>
  <si>
    <t>The section below describes different ways of regrouping questions for different purposes:</t>
  </si>
  <si>
    <t>Makes it possible to repeat questions a number of times automatically.</t>
  </si>
  <si>
    <t>This is the column to set up cascading lists (options appearing depending on the answers to a previous questions).</t>
  </si>
  <si>
    <t>Widget for display (more later: like a calendar for example).</t>
  </si>
  <si>
    <t>Enter “yes” if you want to make an answer mandatory.</t>
  </si>
  <si>
    <t>This is the column to be able to view modalities as photos and text (see tab "instructions", section II.2 for more information).</t>
  </si>
  <si>
    <t>To specify in which tabs in the Module your question results will appear.</t>
  </si>
  <si>
    <t>Name of the question (and of the columns in "Output")</t>
  </si>
  <si>
    <t>What the interviewer will actually see on the phone. You can add as many languages as you want (or remove the columns of languages you don't want to see).</t>
  </si>
  <si>
    <t>A note to the interviewer, to clarify a question, or prompt up a reminder… Don't forget to add the different languages you added for the "label" column (or remove the columns of languages you have removed for "label").</t>
  </si>
  <si>
    <t>Add constraints to the answers (a range for numerical value for example).</t>
  </si>
  <si>
    <t>Message to display if the answer entered doesn’t meet the constraints.</t>
  </si>
  <si>
    <t>Calculates a value (“+”, “-” et div), can calculate age from a date of birth for example.</t>
  </si>
  <si>
    <t>I.1. Type of questions (or variables)</t>
  </si>
  <si>
    <t>I.2. Role of columns</t>
  </si>
  <si>
    <t>For multiple choice answer, where you can only select one answer among the list provided. [option] indicates that you must specify, in the « choices » sheet, where is the list of options provided. If the name of your list is “foodtype”, this would read “select_one [foodtype]".</t>
  </si>
  <si>
    <t>Same as "select_one", except that the user can choose as many options as he wants.</t>
  </si>
  <si>
    <t xml:space="preserve">L'objectif de ce document est d'aider les responsables d'enquête expérimentés à adapter le formulaire Global SENS Infant and Child à leurs besoins locaux.
Les XLS forms sont une norme pour les enquêtes mobiles, une connaissance préalable des bases de XLS form est indispensable. Ce document donne des instructions sur les champs ou les questions pouvant être modifiés et les questions devant rester telles quelles.
</t>
  </si>
  <si>
    <t xml:space="preserve">The aim of this document is to help experienced survey managers adapt the Global SENS Infant and Child form to their local needs.
XLS forms is a standard for mobile surveys, prior knowledge of xls basics are a prerequisite. This document gives instructions on which fields or questions can be modified and which questions need to remain as they are.
</t>
  </si>
  <si>
    <t>List adjusted based on doc:</t>
  </si>
  <si>
    <t>Afghanistan</t>
  </si>
  <si>
    <t>Gulan</t>
  </si>
  <si>
    <t>Tool_05_SENS_ANAEMIA_Hb_Adjustment_for_Altitude_v3_v16.07.2018</t>
  </si>
  <si>
    <t>Gasorwe / Kinama</t>
  </si>
  <si>
    <t>Kavumu</t>
  </si>
  <si>
    <t>Tongo</t>
  </si>
  <si>
    <t>Bambasi</t>
  </si>
  <si>
    <t>Tsore</t>
  </si>
  <si>
    <t>Mai Aini</t>
  </si>
  <si>
    <t>Aw-barre</t>
  </si>
  <si>
    <t>Hitsats</t>
  </si>
  <si>
    <t>Gure-Shombola</t>
  </si>
  <si>
    <t>Kigeme</t>
  </si>
  <si>
    <t>Mugombwa</t>
  </si>
  <si>
    <t>Mahama</t>
  </si>
  <si>
    <t>Umpiem</t>
  </si>
  <si>
    <t>Nduta</t>
  </si>
  <si>
    <t>Mtendeli</t>
  </si>
  <si>
    <r>
      <t xml:space="preserve">You can modify "integer" to "text" or  to any appropriate question type in case your admin levels are not numeric values.  DO NOT modify the "name" column. In case of any modifications, please delete the corresponding "constraint" and "constraint_message".
</t>
    </r>
    <r>
      <rPr>
        <b/>
        <sz val="11"/>
        <color rgb="FF0000FF"/>
        <rFont val="Calibri"/>
        <family val="2"/>
        <scheme val="minor"/>
      </rPr>
      <t>constraint</t>
    </r>
    <r>
      <rPr>
        <sz val="11"/>
        <color rgb="FF0000FF"/>
        <rFont val="Calibri"/>
        <family val="2"/>
        <scheme val="minor"/>
      </rPr>
      <t xml:space="preserve"> column can be used to limit the range of acceptable values for integer (numeric)  values.
</t>
    </r>
    <r>
      <rPr>
        <b/>
        <sz val="11"/>
        <color rgb="FF0000FF"/>
        <rFont val="Calibri"/>
        <family val="2"/>
        <scheme val="minor"/>
      </rPr>
      <t>constraint_message</t>
    </r>
    <r>
      <rPr>
        <sz val="11"/>
        <color rgb="FF0000FF"/>
        <rFont val="Calibri"/>
        <family val="2"/>
        <scheme val="minor"/>
      </rPr>
      <t xml:space="preserve"> column used to display the message of acceptable values.</t>
    </r>
  </si>
  <si>
    <r>
      <t xml:space="preserve">Vous pouvez modifier "integer" en "text" ou en tout type de question approprié si vos niveaux d'administration ne sont pas des valeurs numériques. NE modifiez PAS la colonne "name". En cas de modification, veuillez supprimer les "contraints" et "constraint_message" correspondants.
La colonne </t>
    </r>
    <r>
      <rPr>
        <b/>
        <sz val="11"/>
        <color rgb="FF0000FF"/>
        <rFont val="Calibri"/>
        <family val="2"/>
        <scheme val="minor"/>
      </rPr>
      <t>"constraint"</t>
    </r>
    <r>
      <rPr>
        <sz val="11"/>
        <color rgb="FF0000FF"/>
        <rFont val="Calibri"/>
        <family val="2"/>
        <scheme val="minor"/>
      </rPr>
      <t xml:space="preserve"> peut être utilisée pour limiter la plage de valeurs acceptables pour les valeurs entières (numériques).
La colonne </t>
    </r>
    <r>
      <rPr>
        <b/>
        <sz val="11"/>
        <color rgb="FF0000FF"/>
        <rFont val="Calibri"/>
        <family val="2"/>
        <scheme val="minor"/>
      </rPr>
      <t>"constraint_message"</t>
    </r>
    <r>
      <rPr>
        <sz val="11"/>
        <color rgb="FF0000FF"/>
        <rFont val="Calibri"/>
        <family val="2"/>
        <scheme val="minor"/>
      </rPr>
      <t xml:space="preserve"> peut être utilisée pour afficher le message des valeurs acceptables.</t>
    </r>
  </si>
  <si>
    <r>
      <t xml:space="preserve">If you are using "cluster" sampling, you must remove the </t>
    </r>
    <r>
      <rPr>
        <b/>
        <sz val="11"/>
        <color rgb="FF0000FF"/>
        <rFont val="Calibri"/>
        <family val="2"/>
      </rPr>
      <t>"1=2"</t>
    </r>
    <r>
      <rPr>
        <sz val="11"/>
        <color rgb="FF0000FF"/>
        <rFont val="Calibri"/>
        <family val="2"/>
      </rPr>
      <t xml:space="preserve"> condition in the column </t>
    </r>
    <r>
      <rPr>
        <b/>
        <sz val="11"/>
        <color rgb="FF0000FF"/>
        <rFont val="Calibri"/>
        <family val="2"/>
      </rPr>
      <t>"relevant"</t>
    </r>
    <r>
      <rPr>
        <sz val="11"/>
        <color rgb="FF0000FF"/>
        <rFont val="Calibri"/>
        <family val="2"/>
      </rPr>
      <t>. Otherwise leave as is.</t>
    </r>
  </si>
  <si>
    <r>
      <t xml:space="preserve">Si vous utilisez l'échantillonnage "cluster", vous devez supprimer la condition </t>
    </r>
    <r>
      <rPr>
        <b/>
        <sz val="11"/>
        <color rgb="FF0000FF"/>
        <rFont val="Calibri"/>
        <family val="2"/>
      </rPr>
      <t>"1=2"</t>
    </r>
    <r>
      <rPr>
        <sz val="11"/>
        <color rgb="FF0000FF"/>
        <rFont val="Calibri"/>
        <family val="2"/>
      </rPr>
      <t xml:space="preserve"> dans la colonne </t>
    </r>
    <r>
      <rPr>
        <b/>
        <sz val="11"/>
        <color rgb="FF0000FF"/>
        <rFont val="Calibri"/>
        <family val="2"/>
      </rPr>
      <t>"relevant"</t>
    </r>
    <r>
      <rPr>
        <sz val="11"/>
        <color rgb="FF0000FF"/>
        <rFont val="Calibri"/>
        <family val="2"/>
      </rPr>
      <t>. Sinon, laissez tel quel.</t>
    </r>
  </si>
  <si>
    <r>
      <rPr>
        <b/>
        <sz val="11"/>
        <rFont val="Calibri"/>
        <family val="2"/>
        <scheme val="minor"/>
      </rPr>
      <t>default</t>
    </r>
    <r>
      <rPr>
        <sz val="11"/>
        <rFont val="Calibri"/>
        <family val="2"/>
        <scheme val="minor"/>
      </rPr>
      <t xml:space="preserve"> column can be used to limite the range of acceptable values for integer (numeric) questions.</t>
    </r>
  </si>
  <si>
    <r>
      <t xml:space="preserve">La colonne </t>
    </r>
    <r>
      <rPr>
        <b/>
        <sz val="11"/>
        <rFont val="Calibri"/>
        <family val="2"/>
        <scheme val="minor"/>
      </rPr>
      <t>"default"</t>
    </r>
    <r>
      <rPr>
        <sz val="11"/>
        <rFont val="Calibri"/>
        <family val="2"/>
        <scheme val="minor"/>
      </rPr>
      <t xml:space="preserve"> peut être utilisée pour limiter la plage de valeurs acceptables pour les questions entières (numériques).</t>
    </r>
  </si>
  <si>
    <t>Calculation might have to be adjusted if not all admin levels are retained.</t>
  </si>
  <si>
    <t>Si vous ne gardez pas tous les niveaux admin, veuillez ajuster la calculation.</t>
  </si>
  <si>
    <t>Veuillez ne pas éditer cette ligne, même si vous n'utilisez pas "clusters" pour l'échantillonage.</t>
  </si>
  <si>
    <r>
      <rPr>
        <b/>
        <sz val="11"/>
        <color rgb="FF000000"/>
        <rFont val="Calibri"/>
        <family val="2"/>
      </rPr>
      <t xml:space="preserve">calculation: </t>
    </r>
    <r>
      <rPr>
        <sz val="11"/>
        <color rgb="FF000000"/>
        <rFont val="Calibri"/>
        <family val="2"/>
      </rPr>
      <t>c'est le nombre maximal de mois de l'enfant afin qu'il puisse être inclus dans les questions suivants; veuillez modifier ceci si les critères changent.</t>
    </r>
  </si>
  <si>
    <t>Si vous souhaitez modifier la tranche d'âge des enfants de 24 à 60 mois, remplacez la colonne "relevant" par "${CHELIG}=1 and ${MONTHS}&gt;=24 and ${MONTHS}&lt;60".</t>
  </si>
  <si>
    <t>If you wish to modify the age range for children to 24-60 months please change the column "relevant" to "${CHELIG}=1 and ${MONTHS}&gt;=24 and ${MONTHS}&lt;60".</t>
  </si>
  <si>
    <t>Vous pouvez effacer toute question de cette section qui ne s'applique pas à votre contexte. Vous pouvez aussi ajouter des exemples de votre contexte. Cependant, gardez les "names" (FLESHFD, FBF, etc.) et les options (yesnodk) intactes.</t>
  </si>
  <si>
    <t>The number you have typed is outside the expected range (1-8).</t>
  </si>
  <si>
    <t>Le nombre que vous avez tapé est en dehors de la plage attendue (1-8).</t>
  </si>
  <si>
    <t>Le nombre que vous avez tapé est en dehors de la plage attendue (1-4).</t>
  </si>
  <si>
    <t>The number you have typed is outside the expected range (1-4).</t>
  </si>
  <si>
    <t>The number you have typed is outside the expected range (1-15).</t>
  </si>
  <si>
    <t>The number you have typed is outside the expected range (1-50).</t>
  </si>
  <si>
    <t>The number you have typed is outside the expected range (1-6).</t>
  </si>
  <si>
    <t>Birthdate must lie in the past.</t>
  </si>
  <si>
    <t>Weight should be between 3-32 kg.</t>
  </si>
  <si>
    <t>Height should be between 54 cm and 125 cm.</t>
  </si>
  <si>
    <t>Le nombre que vous avez tapé est en dehors de la plage attendue (1-15).</t>
  </si>
  <si>
    <t>La date d'entrevue ne peut être dans le futur.</t>
  </si>
  <si>
    <t>Le nombre que vous avez tapé est en dehors de la plage attendue (1-50).</t>
  </si>
  <si>
    <t>Le nombre que vous avez tapé est en dehors de la plage attendue (1-6).</t>
  </si>
  <si>
    <t>Date de naissance doit être dans le passé.</t>
  </si>
  <si>
    <t>Le poids devrait être entre 3-32 kg.</t>
  </si>
  <si>
    <t>La hauteur doit être comprise entre 54 cm et 125 cm.</t>
  </si>
  <si>
    <t>intro_overview_msg_7</t>
  </si>
  <si>
    <r>
      <rPr>
        <b/>
        <sz val="11"/>
        <color rgb="FFFFFF00"/>
        <rFont val="Calibri"/>
        <family val="2"/>
        <scheme val="minor"/>
      </rPr>
      <t>L'onglet jaun</t>
    </r>
    <r>
      <rPr>
        <sz val="11"/>
        <color theme="1"/>
        <rFont val="Calibri"/>
        <family val="2"/>
        <scheme val="minor"/>
      </rPr>
      <t>e contient les CUTOFFs necessaires afin d'adapter la variable "CUTOFF" dans l'onglet "survey" (haemoglobine).</t>
    </r>
  </si>
  <si>
    <r>
      <t xml:space="preserve">The </t>
    </r>
    <r>
      <rPr>
        <b/>
        <sz val="11"/>
        <color rgb="FFFFFF00"/>
        <rFont val="Calibri"/>
        <family val="2"/>
        <scheme val="minor"/>
      </rPr>
      <t>yellow tab</t>
    </r>
    <r>
      <rPr>
        <sz val="11"/>
        <color theme="1"/>
        <rFont val="Calibri"/>
        <family val="2"/>
        <scheme val="minor"/>
      </rPr>
      <t xml:space="preserve"> contains CUTOFFs necessary to adapt the "CUTOFF" variable in the "survey" tab (haemoglobin measurements).</t>
    </r>
  </si>
  <si>
    <r>
      <t>Questions can be added by the partner depending on his need. To facilitate analysis we recommend following the patterns set up for other questions (ie name of question, name of choices etc). Keep track of additions by</t>
    </r>
    <r>
      <rPr>
        <sz val="11"/>
        <color rgb="FFFF0000"/>
        <rFont val="Calibri"/>
        <family val="2"/>
        <scheme val="minor"/>
      </rPr>
      <t xml:space="preserve"> writing them</t>
    </r>
    <r>
      <rPr>
        <sz val="11"/>
        <color theme="1"/>
        <rFont val="Calibri"/>
        <family val="2"/>
        <scheme val="minor"/>
      </rPr>
      <t xml:space="preserve"> </t>
    </r>
    <r>
      <rPr>
        <b/>
        <sz val="11"/>
        <color rgb="FF0000FF"/>
        <rFont val="Calibri"/>
        <family val="2"/>
        <scheme val="minor"/>
      </rPr>
      <t>in BLUE</t>
    </r>
    <r>
      <rPr>
        <sz val="11"/>
        <color theme="1"/>
        <rFont val="Calibri"/>
        <family val="2"/>
        <scheme val="minor"/>
      </rPr>
      <t xml:space="preserve"> - it will help any remote suppport and debugging.
Read the "XLS overview" tab thoroughly, and, most of all, test your form after every new question added if you have little experience in XLS forms, to make it easier to correct any mistakes.</t>
    </r>
  </si>
  <si>
    <t>https://opendatakit.org/xlsform/</t>
  </si>
  <si>
    <t>Une attribution de nom automatique a été mise au point pour chaque formulaire; celle-ci concatène les valeurs de différentes questions (par défaut, cela concerne le nom de l'enquête et le numéro du ménage). Cela aide les enquêteurs à identifier facilement sur le téléphone les formulaires terminés ou à terminer. Vous pouvez ajouter ou modifier ces éléments autant que vous le souhaitez du moment que vous les testez soigneusement.</t>
  </si>
  <si>
    <t>An automatic naming of the survey is in place that concatenates the values to different questions (by default the survey name and the household number). This is to help enumerators identify finished or to-be-finished forms on the phone easily. You can add or modify these elements as much as you want so long as you test them thoroughly.</t>
  </si>
  <si>
    <t>The partner can also choose to make mandatory some questions that are not mandatory today if it is important for his analysis to have a complete database on a given question. For this all that is necessary is to add a “yes” to the “required” column- make sure however that this is not set up for any question that:</t>
  </si>
  <si>
    <r>
      <t xml:space="preserve">  </t>
    </r>
    <r>
      <rPr>
        <sz val="11"/>
        <rFont val="Calibri"/>
        <family val="2"/>
        <scheme val="minor"/>
      </rPr>
      <t xml:space="preserve">  Tous les noms de variables </t>
    </r>
    <r>
      <rPr>
        <b/>
        <sz val="11"/>
        <color rgb="FF3366FF"/>
        <rFont val="Calibri"/>
        <family val="2"/>
        <scheme val="minor"/>
      </rPr>
      <t>de couleur bleue</t>
    </r>
    <r>
      <rPr>
        <sz val="11"/>
        <rFont val="Calibri"/>
        <family val="2"/>
        <scheme val="minor"/>
      </rPr>
      <t xml:space="preserve"> peuvent être adaptés en fonction du contexte local.</t>
    </r>
  </si>
  <si>
    <r>
      <t xml:space="preserve">  </t>
    </r>
    <r>
      <rPr>
        <sz val="11"/>
        <rFont val="Calibri"/>
        <family val="2"/>
        <scheme val="minor"/>
      </rPr>
      <t xml:space="preserve">  All variable names </t>
    </r>
    <r>
      <rPr>
        <b/>
        <sz val="11"/>
        <color rgb="FF0000FF"/>
        <rFont val="Calibri"/>
        <family val="2"/>
        <scheme val="minor"/>
      </rPr>
      <t>in blue</t>
    </r>
    <r>
      <rPr>
        <sz val="11"/>
        <color rgb="FFFF0000"/>
        <rFont val="Calibri"/>
        <family val="2"/>
        <scheme val="minor"/>
      </rPr>
      <t xml:space="preserve"> </t>
    </r>
    <r>
      <rPr>
        <sz val="11"/>
        <color theme="1"/>
        <rFont val="Calibri"/>
        <family val="2"/>
        <scheme val="minor"/>
      </rPr>
      <t xml:space="preserve">can be adapted depending on local context. </t>
    </r>
  </si>
  <si>
    <r>
      <t xml:space="preserve">          Notez que dans certains camps, les mots "block" et "section" ne sont peut être pas utilisés et d'autres mots peuvent être utilisés à la place de ceux-ci (par exemple, zone, quartier). Adaptez le libellé en conséquence. Vous pouvez modifier/supprimer la formulation de tous les options de choix </t>
    </r>
    <r>
      <rPr>
        <b/>
        <sz val="11"/>
        <color rgb="FF3366FF"/>
        <rFont val="Calibri"/>
        <family val="2"/>
        <scheme val="minor"/>
      </rPr>
      <t>en bleu</t>
    </r>
    <r>
      <rPr>
        <sz val="11"/>
        <color theme="1"/>
        <rFont val="Calibri"/>
        <family val="2"/>
        <scheme val="minor"/>
      </rPr>
      <t>, mais PAS leurs valeurs qui sont stockées dans la colonne "name".</t>
    </r>
  </si>
  <si>
    <r>
      <t xml:space="preserve">     Note that in some camps, the words "block" and "section" may not be used and other words may be used for these (e.g. area, quarter). Adapt the wording accordingly. You can change/remove the phrasing of all choices </t>
    </r>
    <r>
      <rPr>
        <b/>
        <sz val="11"/>
        <color rgb="FF0000FF"/>
        <rFont val="Calibri"/>
        <family val="2"/>
        <scheme val="minor"/>
      </rPr>
      <t>in blue</t>
    </r>
    <r>
      <rPr>
        <sz val="11"/>
        <color theme="1"/>
        <rFont val="Calibri"/>
        <family val="2"/>
        <scheme val="minor"/>
      </rPr>
      <t>, but NOT their values which are stored in the column "name".</t>
    </r>
  </si>
  <si>
    <t>Pour tester votre formulaire, vous pouvez utiliser le convertisseur XLS form en ligne (voir ci-dessous), ou- si votre internet ne le permet pas- vous pouvez utiliser le convertisseur XLS hors ligne qui inclue une fonctionalité de validation de formulaire. Ils ne convertiront le XLS en XLM que si la syntaxe est correcte.
https://www.dropbox.com/s/gvfvt60agv8a91w/ODK%20XLSForm%20Offline.exe?dl=0. Ce convertisseur vous permettra donc de valider la syntaxe et de convertir le formulaire en XML par la même occasion, ce dont vous aurez besoin pour la VM (machine virtuelle) Aggregate.</t>
  </si>
  <si>
    <t>To test your form, you can use the online XLS converter, see below,  or if you are in an area with spotty internet you can use the offline XLS converter which has an inbuilt validator as well. It will only convert the xls to an xml if the syntax is correct. https://www.dropbox.com/s/gvfvt60agv8a91w/ODK%20XLSForm%20Offline.exe?dl=0 . This converter will therefore help you both validate the form and convert it to XML, which you will then need load on your Aggregate VM.</t>
  </si>
  <si>
    <r>
      <rPr>
        <b/>
        <sz val="11"/>
        <color theme="1"/>
        <rFont val="Calibri"/>
        <family val="2"/>
        <scheme val="minor"/>
      </rPr>
      <t xml:space="preserve">    choices</t>
    </r>
    <r>
      <rPr>
        <sz val="11"/>
        <color theme="1"/>
        <rFont val="Calibri"/>
        <family val="2"/>
        <scheme val="minor"/>
      </rPr>
      <t xml:space="preserve"> (là où les choix des questions à choix multiples ou unique du formulaire sont listés)</t>
    </r>
  </si>
  <si>
    <r>
      <t xml:space="preserve">  </t>
    </r>
    <r>
      <rPr>
        <b/>
        <sz val="11"/>
        <color theme="1"/>
        <rFont val="Calibri"/>
        <family val="2"/>
        <scheme val="minor"/>
      </rPr>
      <t xml:space="preserve">  choices</t>
    </r>
    <r>
      <rPr>
        <sz val="11"/>
        <color theme="1"/>
        <rFont val="Calibri"/>
        <family val="2"/>
        <scheme val="minor"/>
      </rPr>
      <t xml:space="preserve"> (where the choices for multiple and single response questions are listed)</t>
    </r>
  </si>
  <si>
    <t>Quantité d'eau pour un récipient donné d'après sa capacité (LITER) et le nombre de trajets effectués (NUMTRIPS).</t>
  </si>
  <si>
    <t>Quantity of water for a given container based on its capacity (LITER) and the number of journeys that were made (NUMTRIPS).</t>
  </si>
  <si>
    <r>
      <rPr>
        <sz val="11"/>
        <color rgb="FF0000FF"/>
        <rFont val="Calibri"/>
        <family val="2"/>
      </rPr>
      <t>7A. [INSERT COMMON MEAT, FISH, POULTRY AND LIVER/ORGAN FLESH FOODS USED THE LOCAL SETTING]</t>
    </r>
    <r>
      <rPr>
        <sz val="11"/>
        <color rgb="FF000000"/>
        <rFont val="Calibri"/>
        <family val="2"/>
      </rPr>
      <t xml:space="preserve"> </t>
    </r>
    <r>
      <rPr>
        <sz val="11"/>
        <rFont val="Calibri"/>
        <family val="2"/>
      </rPr>
      <t xml:space="preserve">(e.g. beef, goat, lamb, mutton, pork, rabbit, chicken, duck, liver, kidney, heart) </t>
    </r>
  </si>
  <si>
    <r>
      <t>Arrived before</t>
    </r>
    <r>
      <rPr>
        <sz val="10"/>
        <color rgb="FF0000FF"/>
        <rFont val="Calibri"/>
        <family val="2"/>
      </rPr>
      <t xml:space="preserve"> [INSERT EVENT]</t>
    </r>
  </si>
  <si>
    <r>
      <t>Arrived after</t>
    </r>
    <r>
      <rPr>
        <sz val="10"/>
        <color rgb="FF0000FF"/>
        <rFont val="Calibri"/>
        <family val="2"/>
      </rPr>
      <t xml:space="preserve"> [INSERT EVENT]</t>
    </r>
    <r>
      <rPr>
        <sz val="10"/>
        <color rgb="FF000000"/>
        <rFont val="Calibri"/>
        <family val="2"/>
      </rPr>
      <t xml:space="preserve"> (new arrival)</t>
    </r>
  </si>
  <si>
    <r>
      <t xml:space="preserve">You can edit the camp list and add rows as needed.  You can use numbers or abbreviations in the </t>
    </r>
    <r>
      <rPr>
        <b/>
        <sz val="10"/>
        <color rgb="FF0000FF"/>
        <rFont val="Calibri"/>
        <family val="2"/>
      </rPr>
      <t>"name"</t>
    </r>
    <r>
      <rPr>
        <sz val="10"/>
        <color rgb="FF0000FF"/>
        <rFont val="Calibri"/>
        <family val="2"/>
      </rPr>
      <t xml:space="preserve"> column; it must be unique, without spaces or special characters.  
The camp </t>
    </r>
    <r>
      <rPr>
        <b/>
        <sz val="10"/>
        <color rgb="FF0000FF"/>
        <rFont val="Calibri"/>
        <family val="2"/>
      </rPr>
      <t>"label"</t>
    </r>
    <r>
      <rPr>
        <sz val="10"/>
        <color rgb="FF0000FF"/>
        <rFont val="Calibri"/>
        <family val="2"/>
      </rPr>
      <t xml:space="preserve"> should remain the same in all languages if possible.</t>
    </r>
  </si>
  <si>
    <r>
      <t xml:space="preserve">Vous pouvez modifier la liste des camps et ajouter des lignes si nécessaire. Vous pouvez utiliser des chiffres ou des abréviations dans la colonne </t>
    </r>
    <r>
      <rPr>
        <b/>
        <sz val="10"/>
        <color rgb="FF0000FF"/>
        <rFont val="Calibri"/>
        <family val="2"/>
      </rPr>
      <t>"name"</t>
    </r>
    <r>
      <rPr>
        <sz val="10"/>
        <color rgb="FF0000FF"/>
        <rFont val="Calibri"/>
        <family val="2"/>
      </rPr>
      <t xml:space="preserve">, celle-ci doit être unique, sans espaces ni caractères spéciaux.
Le </t>
    </r>
    <r>
      <rPr>
        <b/>
        <sz val="10"/>
        <color rgb="FF0000FF"/>
        <rFont val="Calibri"/>
        <family val="2"/>
      </rPr>
      <t>"label"</t>
    </r>
    <r>
      <rPr>
        <sz val="10"/>
        <color rgb="FF0000FF"/>
        <rFont val="Calibri"/>
        <family val="2"/>
      </rPr>
      <t xml:space="preserve"> du camp doit rester le même dans toutes les langues, si possible.</t>
    </r>
  </si>
  <si>
    <t>24 heures et plus</t>
  </si>
  <si>
    <r>
      <t xml:space="preserve">Arrivé avant </t>
    </r>
    <r>
      <rPr>
        <sz val="10"/>
        <color rgb="FF0000FF"/>
        <rFont val="Calibri"/>
        <family val="2"/>
      </rPr>
      <t>[INSERER EVENEMENT]</t>
    </r>
  </si>
  <si>
    <t>Section Code/Number:</t>
  </si>
  <si>
    <t>Zone Code/Number:</t>
  </si>
  <si>
    <t>Block Code/Number:</t>
  </si>
  <si>
    <t>Nombre minimum de mois pour être éligible:</t>
  </si>
  <si>
    <t>Nombre maximum de mois pour être éligible:</t>
  </si>
  <si>
    <t>EXPLAIN TO THE RESPONDENT THAT THESE QUESTIONS WILL BE KEPT CONFIDENTIAL AND WILL NOT AFFECT THE ASSISTANCE THEY RECEIVE/ARE ENTITLED TO.</t>
  </si>
  <si>
    <r>
      <t xml:space="preserve">Did ${CHNAME} arrive to </t>
    </r>
    <r>
      <rPr>
        <sz val="11"/>
        <color rgb="FFFF0000"/>
        <rFont val="Calibri"/>
        <family val="2"/>
      </rPr>
      <t>[camp name/country of asylum]</t>
    </r>
    <r>
      <rPr>
        <sz val="11"/>
        <color rgb="FF000000"/>
        <rFont val="Calibri"/>
        <family val="2"/>
      </rPr>
      <t xml:space="preserve"> before or after </t>
    </r>
    <r>
      <rPr>
        <sz val="11"/>
        <color rgb="FFFF0000"/>
        <rFont val="Calibri"/>
        <family val="2"/>
      </rPr>
      <t>[INSERT THE EVENT RESPONSIBLE FOR THE INFLUX OF REFUGEES]</t>
    </r>
    <r>
      <rPr>
        <sz val="11"/>
        <color rgb="FF000000"/>
        <rFont val="Calibri"/>
        <family val="2"/>
      </rPr>
      <t xml:space="preserve">? </t>
    </r>
  </si>
  <si>
    <t>Avez-vous donné des comprimés de zinc ou du sirop à ${CHNAME} lorsqu'il/elle avait la diarrhée?</t>
  </si>
  <si>
    <r>
      <t xml:space="preserve">Is ${CHNAME} currently being treated in </t>
    </r>
    <r>
      <rPr>
        <sz val="11"/>
        <color rgb="FFFF0000"/>
        <rFont val="Calibri"/>
        <family val="2"/>
      </rPr>
      <t>[NAME OF NUTRITION PROGRAMMES]</t>
    </r>
    <r>
      <rPr>
        <sz val="11"/>
        <color rgb="FF000000"/>
        <rFont val="Calibri"/>
        <family val="2"/>
      </rPr>
      <t xml:space="preserve"> for malnutrition?</t>
    </r>
  </si>
  <si>
    <r>
      <t xml:space="preserve">Did you give </t>
    </r>
    <r>
      <rPr>
        <sz val="11"/>
        <color rgb="FFFF0000"/>
        <rFont val="Calibri"/>
        <family val="2"/>
      </rPr>
      <t>[INSERT LOCAL NAME FOR WHO ORS]</t>
    </r>
    <r>
      <rPr>
        <sz val="11"/>
        <color rgb="FF000000"/>
        <rFont val="Calibri"/>
        <family val="2"/>
      </rPr>
      <t xml:space="preserve"> to ${CHNAME} when s/he had diarrhoea?</t>
    </r>
  </si>
  <si>
    <r>
      <t xml:space="preserve">Avez-vous donné </t>
    </r>
    <r>
      <rPr>
        <sz val="11"/>
        <color rgb="FFFF0000"/>
        <rFont val="Calibri"/>
        <family val="2"/>
      </rPr>
      <t>[INSÉRER LE NOM LOCAL DES SRO]</t>
    </r>
    <r>
      <rPr>
        <sz val="11"/>
        <color rgb="FF000000"/>
        <rFont val="Calibri"/>
        <family val="2"/>
      </rPr>
      <t xml:space="preserve"> à ${CHNAME} lorsqu’il/elle a eu la diarrhée?</t>
    </r>
  </si>
  <si>
    <r>
      <t xml:space="preserve">7E. [INSÉRER LES ASPE DISPONIBLES DANS LE CONTEXTE LOCAL ET UTILISER LES NOMS LOCAUX] </t>
    </r>
    <r>
      <rPr>
        <sz val="11"/>
        <rFont val="Calibri"/>
        <family val="2"/>
      </rPr>
      <t xml:space="preserve">(ex : Plumpy’Sup®, eeZeeRUSF™) </t>
    </r>
  </si>
  <si>
    <r>
      <t xml:space="preserve">7F. [INSERT LNS PRODUCTS AVAILABLE IN THE LOCAL SETTING AND USE LOCAL NAMES] </t>
    </r>
    <r>
      <rPr>
        <sz val="11"/>
        <rFont val="Calibri"/>
        <family val="2"/>
      </rPr>
      <t xml:space="preserve">(e.g. Nutributter®, eeZee20™, Plumpy’doz®, eeZee50™) </t>
    </r>
  </si>
  <si>
    <r>
      <t xml:space="preserve">7F. [INSÉRER LES SNL DISPONIBLES DANS LE CONTEXTE LOCAL ET UTILISER LES NOMS LOCAUX] </t>
    </r>
    <r>
      <rPr>
        <sz val="11"/>
        <rFont val="Calibri"/>
        <family val="2"/>
      </rPr>
      <t xml:space="preserve">(ex : Nutributter®, eeZee20™, Plumpy’doz®, eeZee50™) </t>
    </r>
  </si>
  <si>
    <t>SINCE NO AGE DOCUMENTATION IS AVAILABLE, ESTIMATE AGE USING A LOCAL EVENTS CALENDAR.</t>
  </si>
  <si>
    <t>CHECK VACCINATION CARD (ONLY FOR CHILDREN OLDER THAN 9 MONTHS; 9-59 MONTHS CHILDREN).</t>
  </si>
  <si>
    <t>CASE DEFINITION: THREE OR MORE LOOSE OR LIQUID STOOLS DURING 24 HOURS.</t>
  </si>
  <si>
    <t>SHOW ZINC TABLET OR SYRUP.</t>
  </si>
  <si>
    <t>SHOW SACHET.</t>
  </si>
  <si>
    <t>SHOW SACHET/POT.</t>
  </si>
  <si>
    <t>SHOW MICRONUTRIENT POWDER SACHET.</t>
  </si>
  <si>
    <t>MESSAGE POUR L’ENQUÊTEUR: NE RÉPONDEZ PAS À CETTE QUESTION.</t>
  </si>
  <si>
    <t>MEASURE LEFT ARM.
APPLICABLE ONLY IF MUAC MEASURED IN CM: DON’T FORGET THE DECIMAL.</t>
  </si>
  <si>
    <t>today</t>
  </si>
  <si>
    <t>TodayDate</t>
  </si>
  <si>
    <r>
      <t>constraint_message::</t>
    </r>
    <r>
      <rPr>
        <b/>
        <sz val="11"/>
        <rFont val="Arial"/>
        <family val="2"/>
      </rPr>
      <t>العربية</t>
    </r>
  </si>
  <si>
    <t>constraint_message::Swahili</t>
  </si>
  <si>
    <t>Périmètre brachial (PB) en mm (±1mm) ou en cm (±0,1cm) de ${CHNAME}:</t>
  </si>
  <si>
    <r>
      <rPr>
        <b/>
        <sz val="11"/>
        <color rgb="FF000000"/>
        <rFont val="Calibri"/>
        <family val="2"/>
      </rPr>
      <t>calculation</t>
    </r>
    <r>
      <rPr>
        <sz val="11"/>
        <color rgb="FF000000"/>
        <rFont val="Calibri"/>
        <family val="2"/>
      </rPr>
      <t>: This is the max number of months to include a child in the following questions, edit if the criteria changes.</t>
    </r>
  </si>
  <si>
    <t>Child questionnaire:</t>
  </si>
  <si>
    <t>Questionnaire enfants:</t>
  </si>
  <si>
    <t>${SENS_UUID_C}</t>
  </si>
  <si>
    <t>AVOID TAKING IT INSIDE HOUSE OR UNDER TREES (TO MAKE IT FASTER). TO TAKE IT ONLY IF THE CONSENT WAS GIVEN IN THE DEMOGRAPHY/MORTALITY QUESTIONNAIRE.</t>
  </si>
  <si>
    <t>EVITER DE PRENDRE LE POINT GPS À L’INTÉRIEUR DE LA MAISON OU SOUS DES ARBRES (ENREGISTREMENT PLUS RAPIDE). A PRENDRE SEULEMENT SI LE CONSENTEMENT A ETE DONNE AU NIVEAU DU MODULE DEMOGRAPHIE/MORTALITE.</t>
  </si>
  <si>
    <r>
      <t xml:space="preserve">If you are taking GPS points, you must remove the </t>
    </r>
    <r>
      <rPr>
        <b/>
        <sz val="11"/>
        <color theme="9"/>
        <rFont val="Calibri"/>
        <family val="2"/>
        <scheme val="minor"/>
      </rPr>
      <t>"1=2"</t>
    </r>
    <r>
      <rPr>
        <sz val="11"/>
        <color theme="9"/>
        <rFont val="Calibri"/>
        <family val="2"/>
        <scheme val="minor"/>
      </rPr>
      <t xml:space="preserve"> condition in the column </t>
    </r>
    <r>
      <rPr>
        <b/>
        <sz val="11"/>
        <color theme="9"/>
        <rFont val="Calibri"/>
        <family val="2"/>
        <scheme val="minor"/>
      </rPr>
      <t>"relevant"</t>
    </r>
    <r>
      <rPr>
        <sz val="11"/>
        <color theme="9"/>
        <rFont val="Calibri"/>
        <family val="2"/>
        <scheme val="minor"/>
      </rPr>
      <t>. Otherwise leave as is.</t>
    </r>
  </si>
  <si>
    <r>
      <t xml:space="preserve">Si vous prenez des points GPS, vous devez supprimer la condition </t>
    </r>
    <r>
      <rPr>
        <b/>
        <sz val="11"/>
        <color rgb="FF00B050"/>
        <rFont val="Calibri"/>
        <family val="2"/>
        <scheme val="minor"/>
      </rPr>
      <t>"1=2"</t>
    </r>
    <r>
      <rPr>
        <sz val="11"/>
        <color rgb="FF00B050"/>
        <rFont val="Calibri"/>
        <family val="2"/>
        <scheme val="minor"/>
      </rPr>
      <t xml:space="preserve"> dans la colonne </t>
    </r>
    <r>
      <rPr>
        <b/>
        <sz val="11"/>
        <color rgb="FF00B050"/>
        <rFont val="Calibri"/>
        <family val="2"/>
        <scheme val="minor"/>
      </rPr>
      <t>"relevant"</t>
    </r>
    <r>
      <rPr>
        <sz val="11"/>
        <color rgb="FF00B050"/>
        <rFont val="Calibri"/>
        <family val="2"/>
        <scheme val="minor"/>
      </rPr>
      <t>. Sinon, laissez tel quel.</t>
    </r>
  </si>
  <si>
    <t>Make sure to adjust the cutoff rate based on the altitude of the camp you are filling the survey in. 
How to adjust it: If you find your camp in the list of camps provided in the "HB_CUTOFF" tab, please replace the « 0 » in the « calculation » column from the current tab by the cutoff that is provided in the cutoff tab. If you cannot find your camp in the list of camps provided in the "HB_CUTOFF" tab, please do not modify the « 0 » in the « calculation » column from the current tab.</t>
  </si>
  <si>
    <t>Faites attention à ajuster le taux cutoff basé sur l'altitude du camp dans lequel vous menez votre enquête. 
Comment ajuster le cutoff : Recherchez votre camp dans la liste des camps dans l'onglet "HB_CUTOFF". Si votre camp figure dans cette liste veuillez remplacer "0" dans la colonne "calculation" de l'onglet présent par le taux cutoff donnée dans l’onglet « HB_CUTOFF ». Si votre camp ne figure pas dans cette liste, veuillez ne pas modifier le « 0 » dans la colonne "calculation" de l'onglet présent.</t>
  </si>
  <si>
    <t>Jina la kambi:</t>
  </si>
  <si>
    <t>Msimbo/Nambari ya sehemu:</t>
  </si>
  <si>
    <t>Msimbo/Nambari ya Kanda:</t>
  </si>
  <si>
    <t>Msimbo/Nambari ya Eneo:</t>
  </si>
  <si>
    <t>Tarehe ya mahojiano:</t>
  </si>
  <si>
    <t>Nambari ya Kikundi:</t>
  </si>
  <si>
    <t>Nambari ya Timu:</t>
  </si>
  <si>
    <t>Nambari ya Kaya:</t>
  </si>
  <si>
    <t>Dodoso la watoto:</t>
  </si>
  <si>
    <t>Namba ya utambulisho:</t>
  </si>
  <si>
    <t>Je ridhaa ilipatikana ya kufanya mahojiano na kuchukua vipimo?</t>
  </si>
  <si>
    <t>HAKIKISHA KUWA UMEITAMBULISHA TIMU NA KUWAJULISHA KUHUSU MAHOJIANO NA KUCHUKUA VIPIMO.</t>
  </si>
  <si>
    <t>Ndio</t>
  </si>
  <si>
    <t>ANDIKA JINA LA KWANZA TU.</t>
  </si>
  <si>
    <r>
      <t xml:space="preserve">DODOSO HILI LINAFANYIWA WALE WATOTO WENYE UMRI KATI YA MIEZI 0 -59 IWAPO MODULI YA IYCF INAJUMUISHWA </t>
    </r>
    <r>
      <rPr>
        <sz val="11"/>
        <color rgb="FF0000FF"/>
        <rFont val="Calibri"/>
        <family val="2"/>
      </rPr>
      <t>(AU UMRI WA MIEZI 6-59 IWAPO MODULI YA IYCF HAIKUJUMUISHWA)</t>
    </r>
    <r>
      <rPr>
        <sz val="11"/>
        <rFont val="Calibri"/>
        <family val="2"/>
      </rPr>
      <t>.</t>
    </r>
  </si>
  <si>
    <t>MASWALI HAYA BUDI YAULIZWE MAMA AU MTUNZAJI MKUU.</t>
  </si>
  <si>
    <t>Jina la Mtoto:</t>
  </si>
  <si>
    <t>Mwanamume</t>
  </si>
  <si>
    <t>Mwanamke</t>
  </si>
  <si>
    <t>Je mna kumbukumbu za kiserikali za umri wa ${CHNAME}?</t>
  </si>
  <si>
    <t>Jinsia ya ${CHNAME}:</t>
  </si>
  <si>
    <t>Tarehe ya kuzaliwa ${CHNAME}:</t>
  </si>
  <si>
    <t>TAREHE KAMILI YA KUZALIWA LAZIMA IANDIKWE KUTOKAMAANDISHI YA KUONYESHA UMRI YANAYOONYESHA SIKU, MWEZI, NA MWAKA WA KUZALIWA.</t>
  </si>
  <si>
    <t>Umri wa ${CHNAME} katika miezi:</t>
  </si>
  <si>
    <t>KWA KUWA KUMBUKUMBU ZA UHAKIKA ZA UTHIBITISHO WA UMRI HAIPO, KISIA UMRI KWA KUTUMIA KALENDA YA MATUKIO KATIKA JAMII HIYO.</t>
  </si>
  <si>
    <t>Thibitisha kuwa mtoto ana umri wa ${MONTHS} Kumbuka kuwa iwapo wana umri zaidi ya miezi 59; hawakubaliki kuhusishwa hivyo ishia hapa.</t>
  </si>
  <si>
    <t>MUELEZE MHOJIWA KWAMBA MASWALI HAYA YATAHIFADHIWA KWA SIRI NA HAYATAATHIRI MSAADA ANAOPATA/ANAYOTAKIWA KUPEWA.</t>
  </si>
  <si>
    <r>
      <t xml:space="preserve">Je, ${CHNAME} alifika katika </t>
    </r>
    <r>
      <rPr>
        <sz val="11"/>
        <color rgb="FFFF0000"/>
        <rFont val="Calibri"/>
        <family val="2"/>
      </rPr>
      <t>[${CAMPNAME}/NCHI YA UHIFADHI/ILIYOMPOKEA]</t>
    </r>
    <r>
      <rPr>
        <sz val="11"/>
        <rFont val="Calibri"/>
        <family val="2"/>
      </rPr>
      <t xml:space="preserve"> kabla au baada ya </t>
    </r>
    <r>
      <rPr>
        <sz val="11"/>
        <color rgb="FFFF0000"/>
        <rFont val="Calibri"/>
        <family val="2"/>
      </rPr>
      <t>[INGIZA TUKIO LILILOSABABISHA MFUMUKO WA UKIMBIZI]</t>
    </r>
    <r>
      <rPr>
        <sz val="11"/>
        <rFont val="Calibri"/>
        <family val="2"/>
      </rPr>
      <t>?</t>
    </r>
  </si>
  <si>
    <r>
      <t xml:space="preserve">Walifika kabla </t>
    </r>
    <r>
      <rPr>
        <sz val="10"/>
        <color rgb="FF0000FF"/>
        <rFont val="Calibri"/>
        <family val="2"/>
      </rPr>
      <t>[ANDIKA NI TUKIO]</t>
    </r>
  </si>
  <si>
    <r>
      <t xml:space="preserve">Walifika baada ya </t>
    </r>
    <r>
      <rPr>
        <sz val="10"/>
        <color rgb="FF0000FF"/>
        <rFont val="Calibri"/>
        <family val="2"/>
      </rPr>
      <t>[INGIZA TUKIO]</t>
    </r>
    <r>
      <rPr>
        <sz val="10"/>
        <color rgb="FF000000"/>
        <rFont val="Calibri"/>
        <family val="2"/>
      </rPr>
      <t xml:space="preserve"> (walioingia wapya)</t>
    </r>
  </si>
  <si>
    <t>Je, ${CHNAME} anaishi hapo nyumbani kwa sasa?</t>
  </si>
  <si>
    <t>Uzito wa ${CHNAME} kwa kilo (± 0.1kg):</t>
  </si>
  <si>
    <t>USISAHAU DESIMALI.</t>
  </si>
  <si>
    <t xml:space="preserve">Je, ${CHNAME} alivaa nguo wakati anapimwa uzito? </t>
  </si>
  <si>
    <t>Urefu wa ${CHNAME} kwa sentimita (±0.1cm):</t>
  </si>
  <si>
    <t xml:space="preserve">Je, ${CHNAME} alipimwa akiwa amelala au akiwa amesimama? </t>
  </si>
  <si>
    <t>Mtoto aliyelala chini</t>
  </si>
  <si>
    <t>Mtoto aliyesimama</t>
  </si>
  <si>
    <t>Uchunguzi wa kimatibabu: Je, miguu yote ya ${CHNAME} imevimba na inabonyea?</t>
  </si>
  <si>
    <t>Mzingo wa Kati wa Mkono wa Juu (MUAC) wa ${CHNAME} kwa milimita (±1mm) au sentimita (±0.1cm):</t>
  </si>
  <si>
    <t>PIMA MKONO WA KUSHOTO.
INATUMIKA TU KAMA MUAC INAPIMWA KWA SENTIMITA: USISAHAU DESIMALI.</t>
  </si>
  <si>
    <r>
      <t xml:space="preserve">Je, ${CHNAME} anapata matibabu ya </t>
    </r>
    <r>
      <rPr>
        <sz val="11"/>
        <color rgb="FFFF0000"/>
        <rFont val="Calibri"/>
        <family val="2"/>
      </rPr>
      <t>[JINA LA MIPANGO WA LISHE BORA]</t>
    </r>
    <r>
      <rPr>
        <sz val="11"/>
        <rFont val="Calibri"/>
        <family val="2"/>
      </rPr>
      <t xml:space="preserve"> kwa ajili ya utapiamlo?</t>
    </r>
  </si>
  <si>
    <t>ONYESHA KIFAA KILICHOPEANWA TSFP NA TFP (OTP/SC).</t>
  </si>
  <si>
    <t>Ndio SFP</t>
  </si>
  <si>
    <t>Ndio TFP (OTP/SC)</t>
  </si>
  <si>
    <t xml:space="preserve">Je, ${CHNAME} ameandikishwa katika BSFP kwa sasa? </t>
  </si>
  <si>
    <t>ONYESHA KIFAA/KIFURUSHI KILICHOOTOLEWA KATIKA BSFP.</t>
  </si>
  <si>
    <t>Je, ${CHNAME} amewahi kuchanjwa dhidi ya ukambi?</t>
  </si>
  <si>
    <t>TAZAMA KADI YA CHANJO (KWA AJILI YA WATOTO WALIO ZAIDI YA MIEZI 9).</t>
  </si>
  <si>
    <t>Ndio, kadi</t>
  </si>
  <si>
    <t>Hapana, kumbuka</t>
  </si>
  <si>
    <t>Hapana au sijui</t>
  </si>
  <si>
    <t xml:space="preserve">Je, ${CHNAME} ameshapewa vidonge vya vitamina A katika miezi sita iliyopita? </t>
  </si>
  <si>
    <t>TAZAMA KADI YA CHANJO/AFYA NA ONYESHA KIDONGE.</t>
  </si>
  <si>
    <t>Je, ${CHNAME} amepewa dawa yoyote ya minyoo ya tumbo katika miezi sita iliyopita?</t>
  </si>
  <si>
    <t>ONYESHA KIDONGE.</t>
  </si>
  <si>
    <t>Je, ${CHNAME} alikuwa anaharisha katika wiki 2 zilizopita?</t>
  </si>
  <si>
    <t>UFAFANUZI WA UGONJWA: MAVI MATATU AU ZAIDI MEPESI AU KINYESI CHA MAJI MAJI KATIKA MASAA 24.</t>
  </si>
  <si>
    <r>
      <t>Je, ulimpa</t>
    </r>
    <r>
      <rPr>
        <sz val="11"/>
        <color rgb="FFFF0000"/>
        <rFont val="Calibri"/>
        <family val="2"/>
      </rPr>
      <t xml:space="preserve"> [ANDIKA JINA ASILI LA WHO ORS] </t>
    </r>
    <r>
      <rPr>
        <sz val="11"/>
        <rFont val="Calibri"/>
        <family val="2"/>
      </rPr>
      <t xml:space="preserve">kwa ${CHNAME} alipokuwa anaharisha? </t>
    </r>
  </si>
  <si>
    <t xml:space="preserve">Je, ulimpa ${CHNAME} vidoge vya zinc au shira wakati alipokuwa anaharisha? </t>
  </si>
  <si>
    <t>ONYESHA KIDONGE CHA ZINC AU SHIRA.</t>
  </si>
  <si>
    <t>Kizio cha kipimo chako cha kifaa cha HemoCue (g/dL au g/L):</t>
  </si>
  <si>
    <t>INATUMIKA TU IKIWA HB IMEPIMWA KATIKA G/DL: USISAHAU DESIMALI.</t>
  </si>
  <si>
    <t>Haemoglobini (Hb) ya ${CHNAME} katika g/dL (±0.1 g/dL):</t>
  </si>
  <si>
    <t>Haemoglobini (Hb) ya ${CHNAME} katika g/L (±0.1 g/L):</t>
  </si>
  <si>
    <t>MASWALI HAYA YANAPASWA KUULIZWA KWA MAMA AU MLEZI MKUU AMBAYE ANA WAJIBU WA KUMLISHA MTOTO.</t>
  </si>
  <si>
    <t>Je, ${CHNAME} amewahi kunyonyeshwa maziwa ya mama?</t>
  </si>
  <si>
    <t>Je, kwa muda gani baada ya kujifungua ulimuweka ${CHNAME} kwenye ziwa?</t>
  </si>
  <si>
    <t>Je, ${CHNAME} alinyonyeshwa jana mchana au usiku?</t>
  </si>
  <si>
    <t>Sasa ningependa kukuuliza kuhusu aina za vinywaji ambavyo ${CHNAME} amevitumia jana mchana na usiku. Ningependa kujua iwapo mtoto wako amepata kitu hata kama kimechanganywa na chakula kingine. Je, jana mchana au usiku, ${CHNAME} alipata chochote kati ya vifuatavyo?</t>
  </si>
  <si>
    <t>ULIZA KUHUSU KILA KINYWAJI. KILA SWALI LAZIMA LIWE NA JIBU.
IKIWA BIDHAA ILITOLEWA, CHAGUA 'NDIO'. IKIWA BIDHAA HAIKUTOLEWA, CHAGUA 'HAPANA'. IKIWA MLEZI HAJUI, CHAGUA 'SIJUI'.</t>
  </si>
  <si>
    <t>Kati ya saa 1 na 23</t>
  </si>
  <si>
    <t>4A. Maji safi</t>
  </si>
  <si>
    <r>
      <rPr>
        <sz val="11"/>
        <rFont val="Calibri"/>
        <family val="2"/>
      </rPr>
      <t xml:space="preserve">4B. Mchanganyo wa chakula cha mtoto, kwa mfano </t>
    </r>
    <r>
      <rPr>
        <sz val="11"/>
        <color rgb="FF0000FF"/>
        <rFont val="Calibri"/>
        <family val="2"/>
      </rPr>
      <t>[INGIZA CHAPA YA MCHANGANYO WA CHAKULA CHA MTOTO UNAOTENGENEZWA NCHINI, AINA ZOTE]</t>
    </r>
  </si>
  <si>
    <r>
      <rPr>
        <sz val="11"/>
        <color rgb="FF000000"/>
        <rFont val="Calibri"/>
        <family val="2"/>
      </rPr>
      <t xml:space="preserve">4C. Maziwa ya kwenye makopo, ya unga, au maziwa ya wanyama, kwa mfano </t>
    </r>
    <r>
      <rPr>
        <sz val="11"/>
        <color rgb="FF0000FF"/>
        <rFont val="Calibri"/>
        <family val="2"/>
      </rPr>
      <t>[INGIZA CHAPA INAYOPATIKANA NCHINI YA MAZIWA YA KOPO NA YA UNGA]</t>
    </r>
  </si>
  <si>
    <r>
      <rPr>
        <sz val="11"/>
        <color rgb="FF000000"/>
        <rFont val="Calibri"/>
        <family val="2"/>
      </rPr>
      <t xml:space="preserve">4D. Sharubati au vinywaji vya sharubati, kwa mfano </t>
    </r>
    <r>
      <rPr>
        <sz val="11"/>
        <color rgb="FF0000FF"/>
        <rFont val="Calibri"/>
        <family val="2"/>
      </rPr>
      <t>[ANDIKA CHAPA YA VINYWAJI VYA SHARUBATI VINAVYO PATIKANA NCHINI]</t>
    </r>
  </si>
  <si>
    <t>4E. Mchuzi msafi</t>
  </si>
  <si>
    <r>
      <rPr>
        <sz val="11"/>
        <color rgb="FF000000"/>
        <rFont val="Calibri"/>
        <family val="2"/>
      </rPr>
      <t xml:space="preserve">4F. Maziwa yaliyochachishwa au mtindi, kwa mfano </t>
    </r>
    <r>
      <rPr>
        <sz val="11"/>
        <color rgb="FF0000FF"/>
        <rFont val="Calibri"/>
        <family val="2"/>
      </rPr>
      <t>[ANDIKA MAJINA YA ASILI]</t>
    </r>
  </si>
  <si>
    <r>
      <rPr>
        <sz val="11"/>
        <color rgb="FF000000"/>
        <rFont val="Calibri"/>
        <family val="2"/>
      </rPr>
      <t xml:space="preserve">4G. Uji mwepesi, kwa mfano </t>
    </r>
    <r>
      <rPr>
        <sz val="11"/>
        <color rgb="FF0000FF"/>
        <rFont val="Calibri"/>
        <family val="2"/>
      </rPr>
      <t>[ANDIKA MAJINA YA ASILI]</t>
    </r>
  </si>
  <si>
    <t>4H. Chai au kahawa na maziwa</t>
  </si>
  <si>
    <r>
      <rPr>
        <sz val="11"/>
        <color rgb="FF000000"/>
        <rFont val="Calibri"/>
        <family val="2"/>
      </rPr>
      <t xml:space="preserve">4I. Aina nyingine yoyote ya vinywaji, kwa mfano </t>
    </r>
    <r>
      <rPr>
        <sz val="11"/>
        <color rgb="FF0000FF"/>
        <rFont val="Calibri"/>
        <family val="2"/>
      </rPr>
      <t>[ANDIKA AINA NYINGINE YA VINYWAJI VINAVYOPATIKANA KWENYE MAZINGIRA HUSIKA NA TUMIA MAJINA YA ASILI]</t>
    </r>
    <r>
      <rPr>
        <sz val="11"/>
        <color rgb="FF000000"/>
        <rFont val="Calibri"/>
        <family val="2"/>
      </rPr>
      <t xml:space="preserve"> (mfano soda, vinywaji vingine vyenye utamu, unywaji wa dawa, dawa ya msokoto wa tumbo, chai safi bila maziwa, kahawa nyeusi, maji ya baraka)</t>
    </r>
  </si>
  <si>
    <t>Je, jana mchana au usiku, ${CHNAME} alikula chakula kigumu au kigumu kiasi (laini, rojorojo)?</t>
  </si>
  <si>
    <t xml:space="preserve">Je, ${CHNAME} alikunywa chochote kutoka kwenye chupa yenye chuchu jana mchana au usiku? </t>
  </si>
  <si>
    <t>Sasa ningependa kukuuliza kuhusu chakula mahususi ambacho ${CHNAME} anaweza kula. Ningependa kujua iwapo mtoto wako amepata kitu hata kama kimechanganywa na chakula kingine. Je, jana mchana au usiku, ${CHNAME} alitumia chochote kati ya vifuatavyo?</t>
  </si>
  <si>
    <t xml:space="preserve">ULIZA KUHUSU KILA BIDHAA. KILA SWALI LAZIMA LIWE NA JIBU. IKIWA BIDHAA ILITOLEWA, CHAGUA 'NDIO'. IKIWA BIDHAA HAIKUTOLEWA, CHAGUA 'HAPANA'. IKIWA MLEZI HAJUI, CHAGUA 'SIJUI'. </t>
  </si>
  <si>
    <r>
      <t xml:space="preserve">7A. [INGIZA NYAMA YA KAWAIDA, SAMAKI, NYAMA YA KUKU NA INI/NYAMA YA VIUNGO INAYOTUMIKA KATIKA MAZINGIRA HUSIKA] </t>
    </r>
    <r>
      <rPr>
        <sz val="11"/>
        <rFont val="Calibri"/>
        <family val="2"/>
        <scheme val="minor"/>
      </rPr>
      <t xml:space="preserve">(mfano nyama ya ng'ombe, mbuzi, kondoo, nyama ya kondoo, nguruwe, sungura, kuku, bata, ini, figo, moyo) </t>
    </r>
  </si>
  <si>
    <r>
      <t>7B. [INGIZA FBF INAYOPATIKANA KATIKA MAZINGIRA HUSIKA NA TUMIA MAJINA YA ASILI]</t>
    </r>
    <r>
      <rPr>
        <sz val="11"/>
        <rFont val="Calibri"/>
        <family val="2"/>
        <scheme val="minor"/>
      </rPr>
      <t xml:space="preserve"> (mfano CSB+, WSB+)</t>
    </r>
  </si>
  <si>
    <r>
      <t>7C. [INGIZA FBF++ INAYOPATIKANA KATIKA MAZINGIRA HUSIKA NA TUMIA MAJINA YA ASILI]</t>
    </r>
    <r>
      <rPr>
        <sz val="11"/>
        <rFont val="Calibri"/>
        <family val="2"/>
        <scheme val="minor"/>
      </rPr>
      <t xml:space="preserve"> (mfano CSB++, WSB++)</t>
    </r>
  </si>
  <si>
    <r>
      <t>7D. [INGIZA BIDHAA ZA RUTF ZINAZOPATIKANA KATIKA MAZINGIRA HUSIKA NA TUMIA MAJINA YA ASILI]</t>
    </r>
    <r>
      <rPr>
        <sz val="11"/>
        <rFont val="Calibri"/>
        <family val="2"/>
        <scheme val="minor"/>
      </rPr>
      <t xml:space="preserve"> (mfano Plumpy’Nut®, eeZeePaste™)</t>
    </r>
  </si>
  <si>
    <t>ONYESHA KIFUKO.</t>
  </si>
  <si>
    <r>
      <t>7E. [INGIZA BIDHAA ZA RUSF ZINAZOPATIKANA KATIKA MAZINGIRA HUSIKA NA TUMIA MAJINA YA ASILI]</t>
    </r>
    <r>
      <rPr>
        <sz val="11"/>
        <rFont val="Calibri"/>
        <family val="2"/>
        <scheme val="minor"/>
      </rPr>
      <t xml:space="preserve"> (mfano Plumpy’Sup®, eeZeeRUSF™)</t>
    </r>
  </si>
  <si>
    <r>
      <t xml:space="preserve">7F. [INGIZA BIDHAA ZA LNS ZINAZOPATIKANA KATIKA MAZINGIRA YA MAHALI HUSIKA NA TUMIA MAJINA YA ASILI] </t>
    </r>
    <r>
      <rPr>
        <sz val="11"/>
        <rFont val="Calibri"/>
        <family val="2"/>
        <scheme val="minor"/>
      </rPr>
      <t>(mfano. Nutributter®, eeZee20™, Plumpy’doz®, eeZee50™)</t>
    </r>
  </si>
  <si>
    <r>
      <t xml:space="preserve">7G. [INGIZA BIDHAA ZINAZOPATIKANA KATIKA MAZINGIRA HUSIKA ZA MADINI CHUMA MAZIWA YA WATOTO] </t>
    </r>
    <r>
      <rPr>
        <sz val="11"/>
        <rFont val="Calibri"/>
        <family val="2"/>
        <scheme val="minor"/>
      </rPr>
      <t>(mfano, maziwa ya watoto ya Nan, S26)</t>
    </r>
  </si>
  <si>
    <r>
      <rPr>
        <sz val="11"/>
        <color rgb="FF0000FF"/>
        <rFont val="Calibri"/>
        <family val="2"/>
        <scheme val="minor"/>
      </rPr>
      <t xml:space="preserve">7H. [INGIZA VYAKULA VYOVYOTE VYENYE MADINI CHUMA VIGUMU, TEPEVU AU LAINI AMBAVYO VIMETENGENEZWA MAHUSUSI KWA AJILI YA WATOTO WACHANGA NA WATOTO WADOGO AMBAVYO VINAPATIKANA KATIKA MAZINGIRA HUSIKA AMBAVYO NI TOFAUTI NA BIDHAA ZINAZOSAMBAZWA NA TUMIA MAJINA YA BIDHAA ZINAZOPATIKANA MAHALI HUSIKA] </t>
    </r>
    <r>
      <rPr>
        <sz val="11"/>
        <rFont val="Calibri"/>
        <family val="2"/>
        <scheme val="minor"/>
      </rPr>
      <t>(mfano, Cerelac, Weetabix)</t>
    </r>
  </si>
  <si>
    <r>
      <rPr>
        <sz val="11"/>
        <rFont val="Calibri"/>
        <family val="2"/>
        <scheme val="minor"/>
      </rPr>
      <t>Jana, wakati wa mchana au usiku, je, ${CHNAME} alikula chakula ambacho uliongeza</t>
    </r>
    <r>
      <rPr>
        <sz val="11"/>
        <color rgb="FF0000FF"/>
        <rFont val="Calibri"/>
        <family val="2"/>
        <scheme val="minor"/>
      </rPr>
      <t xml:space="preserve"> [INGIZA JINA LA BIDHAA INAYOPATIKANA MAHALI HUSIKA YA UNGA AU MAJI YA VIRUTUBISHO] </t>
    </r>
    <r>
      <rPr>
        <sz val="11"/>
        <rFont val="Calibri"/>
        <family val="2"/>
        <scheme val="minor"/>
      </rPr>
      <t xml:space="preserve">kama hii? </t>
    </r>
  </si>
  <si>
    <t>ONYESHA KIFUKO CHA UNGA WA VIRUTUBISHO.</t>
  </si>
  <si>
    <t>Mhojaji: Ninathibitisha kwamba dodoso imekamilika.</t>
  </si>
  <si>
    <t>Msimamizi: Ninathibitisha kwamba dodoso imekamilika.</t>
  </si>
  <si>
    <t>UJUMBE KWA MHOJAJI: USIJIBU SWALI HILI.</t>
  </si>
  <si>
    <t>Tafadhali soma GPS:</t>
  </si>
  <si>
    <t>EPUKA KUSOMEA NDANI YA NYUMBA AU CHINI YA MITI (ILI KUHARAKISHA).</t>
  </si>
  <si>
    <t xml:space="preserve">ENSURE THAT YOU HAVE INTRODUCED THE TEAM AND INFORMED THEM ABOUT THE INTERVIEW. </t>
  </si>
  <si>
    <t>S’ASSURER D’AVOIR PRÉSENTÉ L’ÉQUIPE ET D’AVOIR INFORMÉ LE RÉPONDANT À PROPOS DES OBJECTIFS DE L’ENQUÊTE.</t>
  </si>
  <si>
    <t>ENREGISTRER LE PRÉNOM SEULEMENT.</t>
  </si>
  <si>
    <t>ONLY WRITE FIRST NAME.</t>
  </si>
  <si>
    <t>SI AUCUN DOCUMENT OFFICIEL D’ÂGE N’EST DISPONIBLE, ESTIMER L’ÂGE EN UTILISANT LE CALENDRIER DES ÉVÈNEMENTS LOCAUX.</t>
  </si>
  <si>
    <t>Vérifiez que l'enfant est bien âgé de ${MONTHS} mois. Rappelez-vous que s'il a plus de 59 mois, il ne peut être inclus dans l'enquête car non-éligible selon l’âge et l’enquête s’arrête ici.</t>
  </si>
  <si>
    <t>EXPLIQUER AU RÉPONDANT QUE LES RÉPONSES À CES QUESTIONS RESTERONT CONFIDENTIELLES ET QUE CELA N’AFFECTERA PAS L’ASSISTANCE QU’ILS REÇOIVENT / À LAQUELLE ILS ONT DROIT.</t>
  </si>
  <si>
    <t>MESURER LE BRAS GAUCHE. NE S’APPLIQUE QUE LORSQUE LE PB EST MESURÉ EN CM : NE PAS OUBLIER LA DÉCIMALE.</t>
  </si>
  <si>
    <t>NE PAS OUBLIER LA DÉCIMALE.</t>
  </si>
  <si>
    <t>DON’T FORGET THE DECIMAL.</t>
  </si>
  <si>
    <t>MONTRER LES PRODUITS NUTRITIONNELS DISTRIBUÉS AU NIVEAU DES CRENAM ET/OU DES CRENAS/CRENI.</t>
  </si>
  <si>
    <t>MONTRER LES PRODUITS NUTRITIONNELS DISTRIBUÉS AU SEIN DU PROGRAMME BSFP.</t>
  </si>
  <si>
    <t>VÉRIFIER LA CARTE DE VACCINATION ET/OU LE CARNET DE SANTÉ (SEULEMENT POUR LES ENFANTS AGES DE PLUS DE 9 MOIS).</t>
  </si>
  <si>
    <t>VÉRIFIER LA CARTE DE VACCINATION ET/OU LE CARNET DE SANTÉ. MONTRER LES CAPSULES DE VITAMINE A.</t>
  </si>
  <si>
    <t>MONTRER LES COMPRIMÉS.</t>
  </si>
  <si>
    <t>DÉFINITION : MINIMUM DE 3 SELLES MOLLES OU LIQUIDES EN 24 HEURES.</t>
  </si>
  <si>
    <t>MONTRER UN SACHET DE SRO.</t>
  </si>
  <si>
    <t>SHOW ORS SACHET.</t>
  </si>
  <si>
    <t>MONTRER LES COMPRIMÉS DE ZINC OU LE SIROP.</t>
  </si>
  <si>
    <t>REMPLIR UN FORMULAIRE DE RÉFÉRENCE EN DOUBLE EXEMPLAIRE : UN FORMULAIRE POUR LA MÈRE / PERSONNE EN CHARGE DE L’ENFANT ET UN AUTRE POUR LE CENTRE DE SANTÉ.</t>
  </si>
  <si>
    <t>CES QUESTIONS DOIVENT ETRE POSEES A LA MERE DE L’ENFANT OU A LA PERSONNE PRINCIPALEMENT EN CHARGE DE L’ENFANT, RESPONSABLE DE L’ALIMENTATION DE L’ENFANT.</t>
  </si>
  <si>
    <t>Maintenant je voudrais vous poser des questions sur les liquides que ${CHNAME} a peut-être reçu hier, durant la journée ou la nuit. Je souhaiterais savoir si votre enfant a reçu un des liquides suivants, même si ce liquide a été associé à d’autres aliments.
Hier, durant la journée et la nuit, est-ce que ${CHNAME} a reçu un des liquides suivants ?</t>
  </si>
  <si>
    <t>DEMANDER POUR CHAQUE LIQUIDE. CHAQUE QUESTION DOIT AVOIR UNE RÉPONSE.
SI L’ENFANT A CONSOMMÉ LE LIQUIDE EN QUESTION, SÉLECTIONNER « OUI ». SI L’ENFANT N’A PAS CONSOMMÉ LE LIQUIDE EN QUESTION, SÉLECTIONNER « NON ». SÉLECTIONNER « NE SAIT PAS » SI LE RÉPONDANT NE SAIT PAS.</t>
  </si>
  <si>
    <t>Hier, durant la journée ou la nuit, est-ce que ${CHNAME}  a bu quelque chose au biberon ?</t>
  </si>
  <si>
    <t>Maintenant je voudrais vous poser des questions sur certains aliments que ${CHNAME}  a peut-être reçu hier, durant la journée ou la nuit. Je souhaiterais savoir si votre enfant a reçu un des aliments suivants, même s’il a été mélangé à une autre nourriture.
Hier, durant la journée et la nuit, est-ce que ${CHNAME} a reçu un des aliments suivants ?</t>
  </si>
  <si>
    <t>DEMANDER POUR CHAQUE ALIMENT. CHAQUE QUESTION DOIT AVOIR UNE RÉPONSE.
SI L’ENFANT A CONSOMMÉ L’ALIMENT, SÉLECTIONNER « OUI ». SI L’ENFANT N’A PAS CONSOMMÉ L’ALIMENT, SÉLECTIONNER « NON ». SÉLECTIONNER « NE SAIT PAS » SI LE RÉPONDANT NE SAIT PAS.</t>
  </si>
  <si>
    <t>MONTRER LE SACHET.</t>
  </si>
  <si>
    <t>MONTRER LE SACHET/POT.</t>
  </si>
  <si>
    <t>MONTRER LE SACHET DE POUDRE DE MICRONUTRIMENTS.</t>
  </si>
  <si>
    <t>S’il vous plait, prendre un point GPS:</t>
  </si>
  <si>
    <t>begin group</t>
  </si>
  <si>
    <t>first_measure</t>
  </si>
  <si>
    <t>end group</t>
  </si>
  <si>
    <t>اسم المخيم</t>
  </si>
  <si>
    <t>رمز/ رقم القسم:</t>
  </si>
  <si>
    <t>رمز/ رقم المنطقة:</t>
  </si>
  <si>
    <t>رمز/ رقم البناية</t>
  </si>
  <si>
    <t>رقم المجموعة:</t>
  </si>
  <si>
    <t>رقم الأسْرَة:</t>
  </si>
  <si>
    <t>لا بُد من طرح هذه الأسئلة على الأم أو على مقدم الرعاية الرئيسي.</t>
  </si>
  <si>
    <t>المقابلة لا يمكن أن تحصل في المستقبل</t>
  </si>
  <si>
    <t>الرقم الذي كتبته خارج النطاق المتوقع (١-٨)</t>
  </si>
  <si>
    <t>الرقم الذي كتبته خارج النطاق المتوقع (١-٤)</t>
  </si>
  <si>
    <t>الرقم الذي كتبته خارج النطاق المتوقع (١-١٥)</t>
  </si>
  <si>
    <t>الرقم الذي كتبته خارج النطاق المتوقع (١-٥٠)</t>
  </si>
  <si>
    <t>الرقم الذي كتبته خارج النطاق المتوقع (١-٦)</t>
  </si>
  <si>
    <t>هل تم الحصول على موافقة لإجراء المقابلة والقياسات؟</t>
  </si>
  <si>
    <t>تأكد من أنك قمت بتقديم الفريق وأطلعتهم على المقابلة والقياسات.</t>
  </si>
  <si>
    <t>اسم الطفل:</t>
  </si>
  <si>
    <t>اكتب الاسم الأول فقط.</t>
  </si>
  <si>
    <t>جنس ${CHNAME}</t>
  </si>
  <si>
    <t>هل لديك وثائق توثق عمر ${CHNAME}؟</t>
  </si>
  <si>
    <t>تاريخ ميلاد ${CHNAME}</t>
  </si>
  <si>
    <t>يجب الحصول على تاريخ الميلاد الدقيق من وثيقة تثبت العمر وتظهر يوم وشهر وعام الميلاد.</t>
  </si>
  <si>
    <t>second_measure</t>
  </si>
  <si>
    <t>The child must be weighed naked. Remove diapers, necklaces and other items that could increase the weight before measuring. REMINDER: Always record weight with one digit after the decimal point.</t>
  </si>
  <si>
    <t xml:space="preserve">Pour la pesée, l'enfant doit être nu. Enlevez la couche, colliers et autres objets qui peuvent augmenter le poids. RAPPEL:  Saisissez toujours la mesure avec un chiffre après la virgule.  </t>
  </si>
  <si>
    <t>REMINDER: Always record weight with one digit after the decimal point.</t>
  </si>
  <si>
    <t xml:space="preserve">RAPPEL: Saisissez toujours la mesure avec un chiffre après la virgule.  </t>
  </si>
  <si>
    <t>XDOBK_2</t>
  </si>
  <si>
    <t>BIRTHDAT_2</t>
  </si>
  <si>
    <t>${CHCONST} = 1 and ${XDOBK_2} = 1</t>
  </si>
  <si>
    <t>XMONTHS_2</t>
  </si>
  <si>
    <t>xChild_second_measure_note</t>
  </si>
  <si>
    <t>REMEASURE: Age of ${CHNAME} in months:</t>
  </si>
  <si>
    <t>MESURE DE CONTROLE : Age de ${CHNAME} en mois:</t>
  </si>
  <si>
    <t>${CHCONST} = 1 and ${XDOBK_2} = 2</t>
  </si>
  <si>
    <t>MONTHS_2</t>
  </si>
  <si>
    <t>XAgeCalc_2</t>
  </si>
  <si>
    <t>(int((${SURVDAT} - ${BIRTHDAT_2})div 30.4375 *100 + 0.5)) div 100</t>
  </si>
  <si>
    <t>XAgeCalcCheck_2</t>
  </si>
  <si>
    <t>WEIGHT_2</t>
  </si>
  <si>
    <t>HEIGHT_2</t>
  </si>
  <si>
    <t>MEASURE_2</t>
  </si>
  <si>
    <t xml:space="preserve">REMEASURE: Was ${CHNAME} measured lying down or standing up? </t>
  </si>
  <si>
    <t>MESURE DE CONTROLE : ${CHNAME} a-t-il été mesuré en position couchée ou en position debout?</t>
  </si>
  <si>
    <t>HAZ_Lower_2</t>
  </si>
  <si>
    <t>HAZ_Upper_2</t>
  </si>
  <si>
    <t>HAZ_Flag_2</t>
  </si>
  <si>
    <t>WHZ_Lower_2</t>
  </si>
  <si>
    <t>WHZ_Upper_2</t>
  </si>
  <si>
    <t>WHZ_Flag_2</t>
  </si>
  <si>
    <t>WAZ_Lower_2</t>
  </si>
  <si>
    <t>WAZ_Upper_2</t>
  </si>
  <si>
    <t>WAZ_Flag_2</t>
  </si>
  <si>
    <t>MUAC_Lower_2</t>
  </si>
  <si>
    <t>MUAC_Upper_2</t>
  </si>
  <si>
    <t>MUAC_Flag_2</t>
  </si>
  <si>
    <t>MUAC_IN_2</t>
  </si>
  <si>
    <t>MUAC_2</t>
  </si>
  <si>
    <t>REMEASURE: ${CHNAME}’s middle upper arm circumference (MUAC) in mm (±1mm)  or cm (±0.1cm):</t>
  </si>
  <si>
    <t>MESURE DE CONTROLE :  Périmètre brachial (PB) en mm (±1mm) ou en cm (±0,1cm) de ${CHNAME}:</t>
  </si>
  <si>
    <t>if(${MUAC_IN_2} &lt;  '23.6',${MUAC_IN_2}*10,${MUAC_IN_2})</t>
  </si>
  <si>
    <t>if(selected(${SEX},'m'),0.002568778 *${WEIGHT_2}*${WEIGHT_2}*${WEIGHT_2}*${WEIGHT_2}*${WEIGHT_2} -0.087078285*${WEIGHT_2}*${WEIGHT_2}*${WEIGHT_2}*${WEIGHT_2} + 1.083870039 *${WEIGHT_2} *${WEIGHT_2} *${WEIGHT_2} - 6.017158294 *${WEIGHT_2}*${WEIGHT_2} +20.69094143 *${WEIGHT_2} +24.23997191,0.001848563*${WEIGHT_2}*${WEIGHT_2}*${WEIGHT_2}*${WEIGHT_2}*${WEIGHT_2}-0.0606399 *${WEIGHT_2}*${WEIGHT_2}*${WEIGHT_2}*${WEIGHT_2}+0.7185497 *${WEIGHT_2}*${WEIGHT_2}*${WEIGHT_2} -3.7764632 *${WEIGHT_2}*${WEIGHT_2}+15.4720170*${WEIGHT_2} +28.0948931)</t>
  </si>
  <si>
    <t>if(selected(${SEX},'m'),0.000039423*${WEIGHT_2} *${WEIGHT_2} *${WEIGHT_2} *${WEIGHT_2} *${WEIGHT_2} -0.003300406 *${WEIGHT_2} *${WEIGHT_2} *${WEIGHT_2} *${WEIGHT_2} +0.100344392 *${WEIGHT_2} *${WEIGHT_2} *${WEIGHT_2} -1.359686971 *${WEIGHT_2} *${WEIGHT_2} + 10.87955385 *${WEIGHT_2} + 18.21716746,0.00002434 *${WEIGHT_2}*${WEIGHT_2}*${WEIGHT_2}*${WEIGHT_2}*${WEIGHT_2}-0.00197858*${WEIGHT_2}*${WEIGHT_2}*${WEIGHT_2}*${WEIGHT_2}+0.05716011*${WEIGHT_2}*${WEIGHT_2}*${WEIGHT_2}-0.71815707*${WEIGHT_2}*${WEIGHT_2}+6.61322135*${WEIGHT_2}+27.77925292)</t>
  </si>
  <si>
    <t>if(selected(${SEX},'m'), 0.000000234816*${MONTHS_2}*${MONTHS_2}*${MONTHS_2}*${MONTHS_2}*${MONTHS_2}-0.000039531734*${MONTHS_2}*${MONTHS_2}*${MONTHS_2}*${MONTHS_2}+0.002496579*${MONTHS_2}*${MONTHS_2}*${MONTHS_2}-0.072781678*${MONTHS_2}*${MONTHS_2}+1.351053186*${MONTHS_2}+6.972621013,0.000000197736*${MONTHS_2}*${MONTHS_2}*${MONTHS_2}*${MONTHS_2}*${MONTHS_2}-0.000035478810*${MONTHS_2}*${MONTHS_2}*${MONTHS_2}*${MONTHS_2}+0.002404164*${MONTHS_2}*${MONTHS_2}*${MONTHS_2}-0.074112047*${MONTHS_2}*${MONTHS_2}+1.434496211*${MONTHS_2}+6.482817802)</t>
  </si>
  <si>
    <t>if(selected(${SEX},'m'),0.000000350012*${MONTHS_2}*${MONTHS_2}*${MONTHS_2}*${MONTHS_2}*${MONTHS_2}-0.000056896714*${MONTHS_2}*${MONTHS_2}*${MONTHS_2}*${MONTHS_2} +0.003434876*${MONTHS_2}*${MONTHS_2}*${MONTHS_2}-0.099507434*${MONTHS_2}*${MONTHS_2}+1.710345621*${MONTHS_2}+76.41915986,0.000000214721*${MONTHS_2}*${MONTHS_2}*${MONTHS_2}*${MONTHS_2}*${MONTHS_2}-0.000032457440*${MONTHS_2}*${MONTHS_2}*${MONTHS_2}*${MONTHS_2}+0.001816718*${MONTHS_2}*${MONTHS_2}*${MONTHS_2}-0.053393089*${MONTHS_2}*${MONTHS_2}+1.188328681*${MONTHS_2}+74.60881869)</t>
  </si>
  <si>
    <t>if(selected(${SEX},'m'),0.000001289905*${MONTHS_2}*${MONTHS_2}*${MONTHS_2}*${MONTHS_2}*${MONTHS_2}-0.000220233364*${MONTHS_2}*${MONTHS_2}*${MONTHS_2}*${MONTHS_2}+0.013957322*${MONTHS_2}*${MONTHS_2}*${MONTHS_2}-0.400782359*${MONTHS_2}*${MONTHS_2}+6.130688363*${MONTHS_2}+188.2560692,0.000001428314*${MONTHS_2}*${MONTHS_2}*${MONTHS_2}*${MONTHS_2}*${MONTHS_2}-0.000241925467*${MONTHS_2}*${MONTHS_2}*${MONTHS_2}*${MONTHS_2}+0.015035154*${MONTHS_2}*${MONTHS_2}*${MONTHS_2}-0.40793052*${MONTHS_2}*${MONTHS_2}+5.590325619*${MONTHS_2}+198.8211623)</t>
  </si>
  <si>
    <t>if(selected(${SEX},'m'),0.000000095420*${MONTHS_2}*${MONTHS_2}*${MONTHS_2}*${MONTHS_2}*${MONTHS_2}-0.00001662831*${MONTHS_2}*${MONTHS_2}*${MONTHS_2}*${MONTHS_2}+0.001091416*${MONTHS_2}*${MONTHS_2}*${MONTHS_2}-0.033880085*${MONTHS_2}*${MONTHS_2}+0.562601613*${MONTHS_2}+1.139474257,0.000000083218*${MONTHS_2}*${MONTHS_2}*${MONTHS_2}*${MONTHS_2}*${MONTHS_2}-0.000013843176*${MONTHS_2}*${MONTHS_2}*${MONTHS_2}*${MONTHS_2}+0.000861019*${MONTHS_2}*${MONTHS_2}*${MONTHS_2}-0.025646557*${MONTHS_2}*${MONTHS_2}+0.450277222*${MONTHS_2}+1.111128346)</t>
  </si>
  <si>
    <t>if(selected(${SEX},'m'),0.000000379386 *${MONTHS_2}*${MONTHS_2}*${MONTHS_2}*${MONTHS_2}*${MONTHS_2}-0.000069515524*${MONTHS_2}*${MONTHS_2}*${MONTHS_2}*${MONTHS_2} +0.004909805*${MONTHS_2}*${MONTHS_2}*${MONTHS_2}-0.168908042*${MONTHS_2}*${MONTHS_2} +3.266127182*${MONTHS_2}+ 39.95107423,0.000000308918*${MONTHS_2}*${MONTHS_2}*${MONTHS_2}*${MONTHS_2}*${MONTHS_2} -0.000056212972*${MONTHS_2}*${MONTHS_2}*${MONTHS_2}*${MONTHS_2} +0.003932757*${MONTHS_2}*${MONTHS_2}*${MONTHS_2} -0.135180355*${MONTHS_2}*${MONTHS_2} +2.789665701*${MONTHS_2} +39.23327346)</t>
  </si>
  <si>
    <t>if(selected(${SEX},'m'),0.000000477257*${MONTHS_2}*${MONTHS_2}*${MONTHS_2}*${MONTHS_2}*${MONTHS_2}-0.000080053304*${MONTHS_2}*${MONTHS_2}*${MONTHS_2}*${MONTHS_2}+0.005071378*${MONTHS_2}*${MONTHS_2}*${MONTHS_2}-0.158048367*${MONTHS_2}*${MONTHS_2}+3.584968875*${MONTHS_2} +63.13173807,0.000000371919*${MONTHS_2}*${MONTHS_2}*${MONTHS_2}*${MONTHS_2}*${MONTHS_2} -0.000065134503*${MONTHS_2}*${MONTHS_2}*${MONTHS_2}*${MONTHS_2}+0.004358773*${MONTHS_2}*${MONTHS_2}*${MONTHS_2}-0.145396571*${MONTHS_2}*${MONTHS_2}+3.553078292*${MONTHS_2}+62.01230832)</t>
  </si>
  <si>
    <t>if(${HEIGHT_2} &lt; ${HAZ_Lower_2} or ${HEIGHT_2} &gt; ${HAZ_Upper_2},'1','0')</t>
  </si>
  <si>
    <t>if(${HEIGHT_2} &gt; ${WHZ_Lower_2} or ${HEIGHT_2} &lt; ${WHZ_Upper_2} ,'1','0')</t>
  </si>
  <si>
    <t>if(${WEIGHT_2} &lt; ${WAZ_Lower_2} or ${WEIGHT_2} &gt; ${WAZ_Upper_2} ,'1','0')</t>
  </si>
  <si>
    <t>if(${MUAC_2} &lt; ${MUAC_Lower_2} or ${MUAC_2} &gt; ${MUAC_Upper_2},'1','0')</t>
  </si>
  <si>
    <t xml:space="preserve">REMEASURE : entering data for child: (${CHNAME}) </t>
  </si>
  <si>
    <t>REMEASURE : Do you know  (${CHNAME}'s) day, month and year of birth ?</t>
  </si>
  <si>
    <t>REMEASURE : What is (${CHNAME}'s) date of birth?</t>
  </si>
  <si>
    <t xml:space="preserve">REMEASURE : Weight in KG of (${CHNAME}) :  </t>
  </si>
  <si>
    <t xml:space="preserve">REMEASURE : Height in CM of (${CHNAME}) :  </t>
  </si>
  <si>
    <t>MESURE DE CONTROLE :     Les données sur l'enfant (${CHNAME}) doivent être reprises</t>
  </si>
  <si>
    <t xml:space="preserve">MESURE DE CONTROLE : Est-ce que vous connaissez la date de naissance de (${CHNAME}) ?  </t>
  </si>
  <si>
    <t xml:space="preserve">MESURE DE CONTROLE : Quelle est la date de naissance de (${CHNAME}) ? </t>
  </si>
  <si>
    <t xml:space="preserve">MESURE DE CONTROLE : Poids en KG de (${CHNAME}) :  </t>
  </si>
  <si>
    <t xml:space="preserve">MESURE DE CONTROLE : Taille/Longueur en CM de (${CHNAME}) :  </t>
  </si>
  <si>
    <t>ASMAL_2</t>
  </si>
  <si>
    <r>
      <t xml:space="preserve">Arrivé après  </t>
    </r>
    <r>
      <rPr>
        <sz val="10"/>
        <color rgb="FF0000FF"/>
        <rFont val="Calibri"/>
        <family val="2"/>
      </rPr>
      <t>[INSERER EVENEMENT]</t>
    </r>
    <r>
      <rPr>
        <sz val="10"/>
        <color rgb="FF000000"/>
        <rFont val="Calibri"/>
        <family val="2"/>
      </rPr>
      <t xml:space="preserve"> (nouvelle arrivée)</t>
    </r>
  </si>
  <si>
    <t>AMAL_2</t>
  </si>
  <si>
    <t>${CHNAME}'s date of birth:</t>
  </si>
  <si>
    <t>${CHNAME}, a-t-il été mesuré en position couchée ou en position debout?</t>
  </si>
  <si>
    <t xml:space="preserve">${CHNAME}, portait-il des vêtements pour la mesure du poids? </t>
  </si>
  <si>
    <t>${CHNAME}, est-il actuellement présent dans le ménage?</t>
  </si>
  <si>
    <t xml:space="preserve">${CHNAME}, est-il/elle actuellement inscrit(e) dans un programme d’alimentation complémentaire de couverture (BSFP)? </t>
  </si>
  <si>
    <t>${CHNAME}, a-t-il/elle été vacciné(e) contre la rougeole?</t>
  </si>
  <si>
    <t xml:space="preserve">${CHNAME}, a-t-il/elle reçu une dose de supplémentation en vitamine A au cours des 6 derniers mois? </t>
  </si>
  <si>
    <t xml:space="preserve">${CHNAME}, a-t-il/elle reçu un médicament contre les vers intestinaux au cours des 6 derniers mois? </t>
  </si>
  <si>
    <t>عمر ${CHNAME} بالشهر؟</t>
  </si>
  <si>
    <t>وضح للمستجيب بأن هذه الأسئلة ستعامل بسرية ولن تؤثر على المساعدة التي يتلقونها أو التي سوف يتلقونها.</t>
  </si>
  <si>
    <r>
      <t xml:space="preserve">هل وصل </t>
    </r>
    <r>
      <rPr>
        <sz val="11"/>
        <color rgb="FFFF0000"/>
        <rFont val="Calibri"/>
        <family val="2"/>
      </rPr>
      <t xml:space="preserve">${CHNAME} </t>
    </r>
    <r>
      <rPr>
        <sz val="11"/>
        <color rgb="FF000000"/>
        <rFont val="Calibri"/>
        <family val="2"/>
      </rPr>
      <t>إلى</t>
    </r>
    <r>
      <rPr>
        <sz val="11"/>
        <color rgb="FFFF0000"/>
        <rFont val="Calibri"/>
        <family val="2"/>
      </rPr>
      <t xml:space="preserve"> [اسم المخيم / بلد اللجوء]</t>
    </r>
    <r>
      <rPr>
        <sz val="11"/>
        <color rgb="FF000000"/>
        <rFont val="Calibri"/>
        <family val="2"/>
      </rPr>
      <t xml:space="preserve"> قبل أو بعد </t>
    </r>
    <r>
      <rPr>
        <sz val="11"/>
        <color rgb="FFFF0000"/>
        <rFont val="Calibri"/>
        <family val="2"/>
      </rPr>
      <t>[أدرج الحدث المسؤول عن تدفق اللاجئين]</t>
    </r>
    <r>
      <rPr>
        <sz val="11"/>
        <color rgb="FF000000"/>
        <rFont val="Calibri"/>
        <family val="2"/>
      </rPr>
      <t xml:space="preserve">؟ </t>
    </r>
  </si>
  <si>
    <r>
      <t xml:space="preserve">وصل قبل </t>
    </r>
    <r>
      <rPr>
        <sz val="10"/>
        <color rgb="FF0000FF"/>
        <rFont val="Calibri"/>
        <family val="2"/>
      </rPr>
      <t xml:space="preserve">[ضع الحدث] </t>
    </r>
  </si>
  <si>
    <r>
      <t>وصل بعد</t>
    </r>
    <r>
      <rPr>
        <sz val="10"/>
        <color rgb="FF0000FF"/>
        <rFont val="Calibri"/>
        <family val="2"/>
      </rPr>
      <t>[ضع الحدث]</t>
    </r>
    <r>
      <rPr>
        <sz val="10"/>
        <color rgb="FF000000"/>
        <rFont val="Calibri"/>
        <family val="2"/>
      </rPr>
      <t>(وصل حديثاً)</t>
    </r>
  </si>
  <si>
    <t>هل ${CHNAME} موجود حالياً ضمن الأسرة؟</t>
  </si>
  <si>
    <t>وزن ${CHNAME}  بالكيلوجرامات (± 0.1 كيلوجرام):</t>
  </si>
  <si>
    <t>لا تنس العلامة العشرية.</t>
  </si>
  <si>
    <t xml:space="preserve">هل كان ${CHNAME} يرتدي ملابس لقياس الوزن؟ </t>
  </si>
  <si>
    <t>طول ${CHNAME} القامة بالسنتيمتر (±0.1 سنتيمتر</t>
  </si>
  <si>
    <t xml:space="preserve">هل جرى قياس ${CHNAME} ممدداً أو واقفاً؟ </t>
  </si>
  <si>
    <t xml:space="preserve">طفل مستلق </t>
  </si>
  <si>
    <t xml:space="preserve">طفل واقف </t>
  </si>
  <si>
    <t>الفحص السريري: هل يعكس  ${CHNAME} وذمة انطباعية ثنائية؟</t>
  </si>
  <si>
    <t>محيط الذراع العلوي الأوسط لـــ ${CHNAME}) بالمليمترات (±1 ملم) أو السنتيمترات (±0.1 سنتيمتر</t>
  </si>
  <si>
    <t>لقس الذراع الأيسر.
ينطبق فقط في حالة قياس محيط الذراع العلوي الأوسط بالسنتيمترات: لا تنس الكسر العشري.</t>
  </si>
  <si>
    <t>هل (اسم الطفل) يُعالج حالياً في (اسم برامج التغذية) بسبب سوء التغذية؟</t>
  </si>
  <si>
    <t>بيّن السلعة التي تقدم في برنامج التغذية الملحقة المستهدفة، وبرنامج التغذية العلاجية (البرنامج العلاجي في العيادة الخارجية، ومركز الاستقرار).</t>
  </si>
  <si>
    <t xml:space="preserve">هل ${CHNAME} مسجل حالياً في برنامج التغذية الإضافية الشاملة؟ </t>
  </si>
  <si>
    <t>بيِّن المنتج/العبوة التي يقدمها برنامج التغذية الإضافية الشاملة.</t>
  </si>
  <si>
    <t xml:space="preserve">نعم في برنامج التغذية الملحقة المستهدفة </t>
  </si>
  <si>
    <t xml:space="preserve">نعم في برنامج التغذية العلاجية (البرنامج العلاجي في العيادة الخارجية، ومركز الاستقرار) </t>
  </si>
  <si>
    <t>هل جرى تلقيح ${CHNAME} ضد الحصبة؟</t>
  </si>
  <si>
    <t>افحص بطاقة التطعيم (فقط للأطفال الذين تزيد أعمارهم عن 9 أشهر).</t>
  </si>
  <si>
    <t>نعم، البطاقة</t>
  </si>
  <si>
    <t>نعم، أذكر</t>
  </si>
  <si>
    <t xml:space="preserve">هل حصل ${CHNAME} على فيتامين أ في الأشهر الستة المنصرمة؟ </t>
  </si>
  <si>
    <t>افحص بطاقة التطعيم/البطاقة الصحية وبيِّن الأقراص.</t>
  </si>
  <si>
    <t xml:space="preserve">هل تناول ${CHNAME} أي دواء للديدان المعوية في الأشهر الستة الأخيرة؟ </t>
  </si>
  <si>
    <t>بيِّن الأقراص.</t>
  </si>
  <si>
    <t>هل شكا ${CHNAME} من إسهال في الأسبوعين المنصرمين؟</t>
  </si>
  <si>
    <t>تعريف الحالة: خروج براز سائل أو مائع لثلاث مرات أو أكثر خلال 24 ساعة.</t>
  </si>
  <si>
    <r>
      <t xml:space="preserve">هل أعطيت </t>
    </r>
    <r>
      <rPr>
        <sz val="11"/>
        <color rgb="FFFF0000"/>
        <rFont val="Calibri"/>
        <family val="2"/>
      </rPr>
      <t>(ضع الاسم المحلي لملح التروية لمنظمة الصحة العالمية)</t>
    </r>
    <r>
      <rPr>
        <sz val="11"/>
        <color rgb="FF000000"/>
        <rFont val="Calibri"/>
        <family val="2"/>
      </rPr>
      <t xml:space="preserve"> إلى ${CHNAME} المصاب/ة بالإسهال؟ </t>
    </r>
  </si>
  <si>
    <t>بين عبوة ملح التروية.</t>
  </si>
  <si>
    <t>هل أعطيت أقراص وشراب الزنك إلى ${CHNAME} المصاب بالإسهال؟ (اختياري)</t>
  </si>
  <si>
    <t>بيِّن أقراص أو شراب الزنك.</t>
  </si>
  <si>
    <t>أدوات القياس جهاز هيمو كيو(غ/دسل أو غ/ل)</t>
  </si>
  <si>
    <t>لا تنس العدد العشري</t>
  </si>
  <si>
    <t>يجب طرح الأسئلة على الأم أو على مقدم الرعاية الرئيسي المسؤول عن تغذية الطفل.</t>
  </si>
  <si>
    <t>هل تلقى [اسم الطفل] رضاعة طبيعية؟</t>
  </si>
  <si>
    <t>ما هو الوقت الذي مضى بين ولادته ووضع ${CHNAME} على ثديك لأول مرة؟</t>
  </si>
  <si>
    <t>هل تلقى ${CHNAME} الرضاعة الطبيعية يوم أمس أثناء النهار أو في الليل؟</t>
  </si>
  <si>
    <t>أود أن أسألك الآن عن السوائل التي ربما يكون ${CHNAME} قد تناولها في الأمس خلال النهار وفي الليل. أنا مهتم بمعرفة إن كان طفلك قد تناول هذه المادة حتى ولو كان ممزوجة مع مأكولات أخرى. في الأمس، في النهار أو الليل، هل تلقى ${CHNAME} أياً مما يلي؟</t>
  </si>
  <si>
    <t xml:space="preserve">اسأل عن كافة السوائل. يجب أن توجد إجابة لكل سؤال.
إذا كانت المادة قد أعطيت، اختر ’نعم‘. إذا لم تُعطى المادة، اختر ’لا‘. إذا كان مقدم الرعاية لا يعرف، اختر ’لا أعرف‘. </t>
  </si>
  <si>
    <t>بالأمس، في النهار أو الليل، هل تناول ${CHNAME} طعاماً جامداً أو شبه جامد (طري، مهروس)؟</t>
  </si>
  <si>
    <t xml:space="preserve">نموذج الأسئلة هذا يجب أن يستكمل لكل الأطفال من ذوي الأعمار مابين ( ٠_٥٩) او بين (٦-٥٩) شهرا بناء على النموذج المشمول في استطلاع التغذية </t>
  </si>
  <si>
    <t>نموذج الأطفال:</t>
  </si>
  <si>
    <t xml:space="preserve">تاريخ الولادة يجب أن يكون في الماضي </t>
  </si>
  <si>
    <t>الوزن يجي أن يكون بين (٣-٣٣) كيلوغرام</t>
  </si>
  <si>
    <t xml:space="preserve">الطول يجب أن يكون بين (٥٤-١٢٥) سنتيمتر </t>
  </si>
  <si>
    <t xml:space="preserve"> شريط تحديد سوء التغذية يجب أن يكون بين ٧.٤ سنتيمتر و ٢٣.٥ سنتيمتر أو بين ٧٤ مليمتر و ٢٣٥ مليمت</t>
  </si>
  <si>
    <t xml:space="preserve">إعادة قياس: إدخال بيانات الطفل (${CHNAME}) </t>
  </si>
  <si>
    <t>إعادة قياس:  هل تعرف (${CHNAME})  يوم وشهر وسنة الولادة؟</t>
  </si>
  <si>
    <t>إعادة قياس: تاريخ ميلاد (${CHNAME}) ؟</t>
  </si>
  <si>
    <t>إعادة قياس: عمر(${CHNAME})  بالشهر</t>
  </si>
  <si>
    <t>إعادة قياس: وزن ${CHNAME} بالكيلوجرامات</t>
  </si>
  <si>
    <t xml:space="preserve">إعادة قياس: طول ${CHNAME} القامة بالسنتيمتر </t>
  </si>
  <si>
    <t>إعادة قياس:  محيط الذراع العلوي الأوسط لـــ  ${CHNAME} بالمليمترات (±1 ملم) أو السنتيمترات (±0.1 سنتيمتر)</t>
  </si>
  <si>
    <r>
      <t xml:space="preserve">4ح. الحليب أو لبن الزبادي الحامض، مثل </t>
    </r>
    <r>
      <rPr>
        <sz val="11"/>
        <color rgb="FF0000FF"/>
        <rFont val="Calibri"/>
        <family val="2"/>
      </rPr>
      <t xml:space="preserve"> [أدخل أسماء الأصناف المحلية]</t>
    </r>
  </si>
  <si>
    <t>٤أ. ماء صاف</t>
  </si>
  <si>
    <r>
      <t xml:space="preserve">٤ب. تركيبة للرضع، مثل </t>
    </r>
    <r>
      <rPr>
        <sz val="11"/>
        <color rgb="FF0000FF"/>
        <rFont val="Calibri"/>
        <family val="2"/>
      </rPr>
      <t>[أدخل اسماء الأصناف المتوفرة محلياً من تركيبات الرضع، كافة الأصناف</t>
    </r>
    <r>
      <rPr>
        <sz val="11"/>
        <rFont val="Calibri"/>
        <family val="2"/>
      </rPr>
      <t>]</t>
    </r>
  </si>
  <si>
    <r>
      <t xml:space="preserve"> ٤ت. حليب، كالحليب المعلب، أو البودرة، أو حليب الحيوانات الطازج، مثل</t>
    </r>
    <r>
      <rPr>
        <sz val="11"/>
        <color rgb="FF0000FF"/>
        <rFont val="Calibri"/>
        <family val="2"/>
      </rPr>
      <t xml:space="preserve"> [أخل الاسماء التجارية المتوفرة محلياً لأنواع الحليب المعلب أو البودرة]</t>
    </r>
  </si>
  <si>
    <r>
      <t xml:space="preserve"> ٤ث.العصير أو مشروبات العصير مثل </t>
    </r>
    <r>
      <rPr>
        <sz val="11"/>
        <color rgb="FF0000FF"/>
        <rFont val="Calibri"/>
        <family val="2"/>
      </rPr>
      <t>[أدخل الأسماء التجارية المتوفرة محلياً لمشروبات العصائر]</t>
    </r>
  </si>
  <si>
    <t>٤ج.مرق صافٍ</t>
  </si>
  <si>
    <r>
      <t xml:space="preserve"> ٤خ.عصيدة رقيقة، مثل </t>
    </r>
    <r>
      <rPr>
        <sz val="11"/>
        <color rgb="FF0000FF"/>
        <rFont val="Calibri"/>
        <family val="2"/>
      </rPr>
      <t>[أدخل أسماء الأصناف المحلية]</t>
    </r>
  </si>
  <si>
    <t>٤د.شاي أو قهوة مع الحليب</t>
  </si>
  <si>
    <t>يجب أن يتم وزن الطفل عاريا. نزع الحفاضات، قلادات أو أي أشياء أخرى من شأنها أن تزيد من الوزن قبل القياس.</t>
  </si>
  <si>
    <t>للتذكير: دائما سجل الوزن برقم واحد بعد العلامة/الصفر العشري.</t>
  </si>
  <si>
    <t xml:space="preserve">إعادة قياس:  هل جرى قياس ${CHNAME} ممدداً أو واقفاً؟ </t>
  </si>
  <si>
    <t>أظهر المغلف</t>
  </si>
  <si>
    <t>أظهر المغلف /العينة</t>
  </si>
  <si>
    <t>أظهر مغلف مسحوق المغذيات الدقيقة</t>
  </si>
  <si>
    <t>الحد الأدنى لعدد الأشهر أن يكون قانوني.</t>
  </si>
  <si>
    <t>الحد الأقصى لعدد الأشهر أن يكون قانوني.</t>
  </si>
  <si>
    <t>نظرا لعدم وجود وثيقة ميلاد، قدر العمر عن طريق استعمال تقويم احداث محلي.</t>
  </si>
  <si>
    <t>نسبة الهيموغلوبين في كل غرام/ديسليتر عند ${CHNAME} (±0.1 غ/دسل)</t>
  </si>
  <si>
    <r>
      <rPr>
        <sz val="11"/>
        <color theme="5" tint="-0.249977111117893"/>
        <rFont val="Calibri"/>
        <family val="2"/>
      </rPr>
      <t xml:space="preserve">٤ذ.أي سوائل أخرى أساسها الماء </t>
    </r>
    <r>
      <rPr>
        <sz val="11"/>
        <color rgb="FF0000FF"/>
        <rFont val="Calibri"/>
        <family val="2"/>
      </rPr>
      <t>[أدخل أي سوائل أخرى أساسها الماء متاحة في الإعدادات المحلية واستعمل أسماء محلية]</t>
    </r>
    <r>
      <rPr>
        <sz val="11"/>
        <color rgb="FF7030A0"/>
        <rFont val="Calibri"/>
        <family val="2"/>
      </rPr>
      <t xml:space="preserve"> (مثل </t>
    </r>
    <r>
      <rPr>
        <sz val="11"/>
        <color theme="5" tint="-0.249977111117893"/>
        <rFont val="Calibri"/>
        <family val="2"/>
      </rPr>
      <t>الصودا، مشروبات حلوة أخرى، مشروبات عشبية، ماء غريب، شاي صاف دون حليب، قهوة دون سكر، سوائل اعتيادية)</t>
    </r>
    <r>
      <rPr>
        <sz val="11"/>
        <color rgb="FF7030A0"/>
        <rFont val="Calibri"/>
        <family val="2"/>
      </rPr>
      <t xml:space="preserve">
</t>
    </r>
  </si>
  <si>
    <r>
      <t xml:space="preserve"> </t>
    </r>
    <r>
      <rPr>
        <sz val="11"/>
        <color rgb="FF0000FF"/>
        <rFont val="Calibri"/>
        <family val="2"/>
        <scheme val="minor"/>
      </rPr>
      <t>٧أ.[ أدخل الأطعمة الشائعة التي تحتوي على اللحم، السمك، الدواجن والكبد / الأعضاء الداخلية المستعملة في الإعداد المحلي ]</t>
    </r>
    <r>
      <rPr>
        <sz val="11"/>
        <color theme="5" tint="-0.249977111117893"/>
        <rFont val="Calibri"/>
        <family val="2"/>
        <scheme val="minor"/>
      </rPr>
      <t>( مثل لحوم البقر، الماعز، الخروف، الغنم، الخنزير، الأرنب، الدجاج، البط، الكبد، الكلى، القلب)</t>
    </r>
  </si>
  <si>
    <r>
      <rPr>
        <sz val="11"/>
        <color rgb="FF7030A0"/>
        <rFont val="Calibri"/>
        <family val="2"/>
        <scheme val="minor"/>
      </rPr>
      <t xml:space="preserve">٧ب. [ ادخل المنتجات المدعمة الممزوجة المتوفرة في الأسواق المحلية واستعمل أسماء محلية] </t>
    </r>
    <r>
      <rPr>
        <sz val="11"/>
        <rFont val="Calibri"/>
        <family val="2"/>
        <scheme val="minor"/>
      </rPr>
      <t>( مثال: CSB+ , WSB+)</t>
    </r>
  </si>
  <si>
    <r>
      <rPr>
        <sz val="11"/>
        <color rgb="FF7030A0"/>
        <rFont val="Calibri"/>
        <family val="2"/>
        <scheme val="minor"/>
      </rPr>
      <t xml:space="preserve">٧ت. [ادخل الأطعمة المدعمة الممزوجة المتوفرة في الأسواق المحلية واستعمل الاسماء المحلية] </t>
    </r>
    <r>
      <rPr>
        <sz val="11"/>
        <rFont val="Calibri"/>
        <family val="2"/>
        <scheme val="minor"/>
      </rPr>
      <t>(مثال: CSB+, WSB+)</t>
    </r>
  </si>
  <si>
    <r>
      <rPr>
        <sz val="11"/>
        <color rgb="FF7030A0"/>
        <rFont val="Calibri"/>
        <family val="2"/>
        <scheme val="minor"/>
      </rPr>
      <t>٧ث.[ ادخل المنتجات العلاجية الجاهزة المتوفرة في الأسواق المحلية واستعمل أسماء محلية]</t>
    </r>
    <r>
      <rPr>
        <sz val="11"/>
        <color rgb="FFFF0000"/>
        <rFont val="Calibri"/>
        <family val="2"/>
        <scheme val="minor"/>
      </rPr>
      <t xml:space="preserve"> </t>
    </r>
    <r>
      <rPr>
        <sz val="11"/>
        <rFont val="Calibri"/>
        <family val="2"/>
        <scheme val="minor"/>
      </rPr>
      <t>( مثال: الجوز المملوء أو المنتفخ، معجون معين)</t>
    </r>
  </si>
  <si>
    <r>
      <t xml:space="preserve">٧ج.[ادخل الأغذية العلاجية المتاحة محليا واستخدم أسماء محلية] </t>
    </r>
    <r>
      <rPr>
        <sz val="11"/>
        <rFont val="Calibri"/>
        <family val="2"/>
        <scheme val="minor"/>
      </rPr>
      <t>(مثال: الجوز المنتفخ،RUSF)</t>
    </r>
  </si>
  <si>
    <r>
      <t xml:space="preserve">٧ح .[إدخال المنتجات/ الأغذية الجاهزة المتوفرة في الأسواق المحلية واستعمل  أسماء محلية] </t>
    </r>
    <r>
      <rPr>
        <sz val="11"/>
        <rFont val="Calibri"/>
        <family val="2"/>
        <scheme val="minor"/>
      </rPr>
      <t>( مثال: الزبدة الغذائية، سعة ٢٠، اكلة تملي الجسم، سعة ٥٠)</t>
    </r>
  </si>
  <si>
    <r>
      <t xml:space="preserve">٧د.[أدخل أسماء العلامات التجارية المتاحة محلياًالمعززة بالحديدحليب للأطفال]  </t>
    </r>
    <r>
      <rPr>
        <sz val="11"/>
        <rFont val="Calibri"/>
        <family val="2"/>
        <scheme val="minor"/>
      </rPr>
      <t>(مثال نان،  حليب أطفال )</t>
    </r>
  </si>
  <si>
    <r>
      <t>٧ذ.[أدخل أي غذاء مصمم خصيصاً للأطفال والأطفال الصغار المعزز بالحديدالصلب منه وشبه الصلب أو اللين والمتاح محلياً والمختلف عن السلع الموزعة والتي تستعمل أسماء ماركات متاحة محلياً]</t>
    </r>
    <r>
      <rPr>
        <sz val="11"/>
        <color theme="1"/>
        <rFont val="Calibri"/>
        <family val="2"/>
        <scheme val="minor"/>
      </rPr>
      <t>(مثال سيريلاك، ويتابيكس)</t>
    </r>
  </si>
  <si>
    <t>االبارحة, خلال اليوم او خلال الليل, هل قام (اسم الطفل) باستهلاك اي طعام من الاغذية الاتية التي قمت باضافة (ادخل اسم المساحيق الغذائية او المرشات) اليها؟</t>
  </si>
  <si>
    <t xml:space="preserve"> رجاء قم باخذ قراءة الاحداثيات</t>
  </si>
  <si>
    <t xml:space="preserve">تجنب اخذ قراءة الإحداثيات داخل المنزل أو تحت الأشجار (لجعل العملية اسرع). يتم اخذ الإحداثيات فقط في حالة الموافقة خلال التعداد السكاني أو معدل الوفيات </t>
  </si>
  <si>
    <t>رسالة للشخص المسؤول عن المقابلة: لا تجب على هذا السؤال.</t>
  </si>
  <si>
    <t>نسبة الهيموغلوبين يجب أن تكون بين ٢ و٢٣ غرام/ ديسليتر</t>
  </si>
  <si>
    <t>نسبة الهيموغلوبين يجب أن تكون بين ٢٠ و٢٣٠ غرام/لتر</t>
  </si>
  <si>
    <t>لا أعرف</t>
  </si>
  <si>
    <t>غ/دسل</t>
  </si>
  <si>
    <t>غ/ل</t>
  </si>
  <si>
    <t>لا..لا أعرف</t>
  </si>
  <si>
    <t>Hapana</t>
  </si>
  <si>
    <t>Namba uliyoingiza ipo nje ya wigo tarajiwa (1-8)</t>
  </si>
  <si>
    <t>Namba uliyoingiza ipo nje ya wigo tarajiwa (1-4)</t>
  </si>
  <si>
    <t>Namba uliyoingiza ipo nje ya wigo tarajiwa (1-15)</t>
  </si>
  <si>
    <t>Tarehe uliyoingiza siyo sahihi</t>
  </si>
  <si>
    <t>Namba uliyoingiza ipo nje ya wigo tarajiwa (1-50)</t>
  </si>
  <si>
    <t>Namba uliyoingiza ipo nje ya wigo tarajiwa (1-6)</t>
  </si>
  <si>
    <t>Tarehe ya kuzaliwa lazima iwe ya nyuma.</t>
  </si>
  <si>
    <t>Kiwango cha chini cha miezi ya kukubalika:</t>
  </si>
  <si>
    <t>Uzito uwe kati ya kilo 3-32.</t>
  </si>
  <si>
    <t>Urefu uwe kati sentimita 54-125.</t>
  </si>
  <si>
    <t>PIMA TENA: ingiza kipimo cha mtoto: (${CHNAME})</t>
  </si>
  <si>
    <t>PIMA TENA: Unajua siku, mwezi na mwaka wa kuzaliwa wa (${CHNAME})?</t>
  </si>
  <si>
    <t>PIMA TENA: (${CHNAME}) alizaliwa tarehe ngapi?</t>
  </si>
  <si>
    <t>PIMA TENA: Uzito wa (${CHNAME}) katika KG:</t>
  </si>
  <si>
    <t>PIMA TENA: Urefu wa (${CHNAME}) katika CM:</t>
  </si>
  <si>
    <t>ONYESHA KIPAKITI CHA ORS.</t>
  </si>
  <si>
    <t>59.99</t>
  </si>
  <si>
    <r>
      <rPr>
        <b/>
        <sz val="11"/>
        <color rgb="FF000000"/>
        <rFont val="Calibri"/>
        <family val="2"/>
      </rPr>
      <t>calculation</t>
    </r>
    <r>
      <rPr>
        <sz val="11"/>
        <color rgb="FF000000"/>
        <rFont val="Calibri"/>
        <family val="2"/>
      </rPr>
      <t xml:space="preserve">: this is the min number of months to include a child in the following questions, edit if the criteria changes </t>
    </r>
  </si>
  <si>
    <r>
      <rPr>
        <b/>
        <sz val="11"/>
        <color rgb="FF000000"/>
        <rFont val="Calibri"/>
        <family val="2"/>
      </rPr>
      <t>calculation</t>
    </r>
    <r>
      <rPr>
        <sz val="11"/>
        <color rgb="FF000000"/>
        <rFont val="Calibri"/>
        <family val="2"/>
      </rPr>
      <t>: c'est le nombre minimum de mois de l'enfant afin qu'il puisse être inclus dans les questions suivants; veuillez modifier ceci si les critères changent.</t>
    </r>
  </si>
  <si>
    <t>.&gt;=7.0 and .&lt;=23.5 or .&gt;=70 and .&lt;=235</t>
  </si>
  <si>
    <t>MUAC should be between 7.0 cm and 23.5 cm or between 70 mm and 235 mm.</t>
  </si>
  <si>
    <t>PB doit être entre 7.0 cm et 23.5 cm ou entre 70 mm et 235 mm.</t>
  </si>
  <si>
    <t>Mzingo wa kati wa mkono uwe kati ya sentimita 7.0-23.5 au milimita 70-235.</t>
  </si>
  <si>
    <t>.&gt;=2.0 and .&lt;=22.0</t>
  </si>
  <si>
    <t>Haemoglobin should be between 2.0 and 22.0 g/dL.</t>
  </si>
  <si>
    <t>L'hémoglobine doit être comprise entre 2,0 et 22,0 g/dL.</t>
  </si>
  <si>
    <t>Kiwango cha damu kiwe kati ya 2.0 na 22.0 g/dL</t>
  </si>
  <si>
    <t>.&gt;=20 and .&lt;=220</t>
  </si>
  <si>
    <t>Haemoglobin should be between 20 and 220 g/L.</t>
  </si>
  <si>
    <t>L'hémoglobine doit être comprise entre 20 et 220 g/L.</t>
  </si>
  <si>
    <t>Kiwango cha damu kiwe kati ya 20 na 220 g/L</t>
  </si>
  <si>
    <t>Mtoto lazima apimwe uzito akiwa uchi. Ondoa nepi, vidani, mikufu, na vitu ambavyo vingeongeza uzito. KUMBUKA: Kila wakati andika uzito namba moja baada ya desimali.</t>
  </si>
  <si>
    <t>KUMBUKA: Kila wakati andika uzito namba moja baada ya desimali.</t>
  </si>
  <si>
    <t>Comments_for_modification_and_adaptation_of_the_forms::English</t>
  </si>
  <si>
    <t>Commentaires_pour_la_modification_et_l'adaptation_des_formulaires::Français</t>
  </si>
  <si>
    <t>First measure</t>
  </si>
  <si>
    <t>Second measure</t>
  </si>
  <si>
    <t>WHZ_Neg_SAM</t>
  </si>
  <si>
    <t>WHZ_Neg_SAM_Flag</t>
  </si>
  <si>
    <t>WHZ_Neg_MAM</t>
  </si>
  <si>
    <t>WHZ_Neg_MAM_Flag</t>
  </si>
  <si>
    <t>if( ${HEIGHT} &gt;${WHZ_Neg_SAM},'1','0')</t>
  </si>
  <si>
    <t>if( ${HEIGHT} &gt;${WHZ_Neg_MAM},'1','0')</t>
  </si>
  <si>
    <t>Questions</t>
  </si>
  <si>
    <t>MAM Height empty columns</t>
  </si>
  <si>
    <t>WHZ_Neg_MAM_Flag_2</t>
  </si>
  <si>
    <t>WHZ_Neg_MAM_2</t>
  </si>
  <si>
    <t>Q111/Q113/Q68 relevancy should refer to SAM or MAM  or both now?</t>
  </si>
  <si>
    <t>WHZ_Neg_SAM_2</t>
  </si>
  <si>
    <t>WHZ_Neg_SAM_Flag_2</t>
  </si>
  <si>
    <t>if( ${HEIGHT_2} &gt;${WHZ_Neg_SAM_2},'1','0')</t>
  </si>
  <si>
    <t>if( ${HEIGHT_2} &gt;${WHZ_Neg_MAM_2},'1','0')</t>
  </si>
  <si>
    <t>${HAZ_Flag}=1  or ${WHZ_Flag} =1 or ${WAZ_Flag}=1 or ${MUAC_Flag}=1 or ${WHZ_Neg_SAM_Flag}=1</t>
  </si>
  <si>
    <t>if(${MEASURE}='h' or (${MEASURE}='' and ${HEIGHT}&gt;=87), 
if(selected(${SEX},'m'),-0.00009774144 *${WEIGHT}*${WEIGHT}*${WEIGHT}*${WEIGHT}*${WEIGHT} +0.005953728971*${WEIGHT}*${WEIGHT}*${WEIGHT}*${WEIGHT} -0.14330096663*${WEIGHT}*${WEIGHT}*${WEIGHT} +1.55136122061 *${WEIGHT}*${WEIGHT} -1.52953254298*${WEIGHT} +42.7850571349,
 0.00022196522 *${WEIGHT}*${WEIGHT}*${WEIGHT}*${WEIGHT}*${WEIGHT} -0.0121357846*${WEIGHT}*${WEIGHT}*${WEIGHT}*${WEIGHT} +0.25739197020 *${WEIGHT}*${WEIGHT}*${WEIGHT}-2.8252047192 *${WEIGHT}*${WEIGHT} +21.99331417*${WEIGHT}-4.3912480909),
if(selected(${SEX},'m'),0.000995821 *${WEIGHT}*${WEIGHT}*${WEIGHT}*${WEIGHT}*${WEIGHT} -0.041179737*${WEIGHT}*${WEIGHT}*${WEIGHT}*${WEIGHT} +0.622839074 *${WEIGHT}*${WEIGHT}*${WEIGHT} -4.192765025 *${WEIGHT}*${WEIGHT} +17.49551065*${WEIGHT} +23.63868321, 0.000754341 *${WEIGHT}*${WEIGHT}*${WEIGHT}*${WEIGHT}*${WEIGHT} -0.0299748 *${WEIGHT}*${WEIGHT}*${WEIGHT}*${WEIGHT} + 0.4284523 *${WEIGHT}*${WEIGHT}*${WEIGHT} -2.7036671 *${WEIGHT}*${WEIGHT} +13.0452680 *${WEIGHT} +27.9253576))</t>
  </si>
  <si>
    <t>if(${MEASURE}='h' or (${MEASURE}='' and ${HEIGHT}&gt;=87), 
if(selected(${SEX},'m'),-0.000073017158 *${WEIGHT}*${WEIGHT}*${WEIGHT}*${WEIGHT}*${WEIGHT} +0.005197305443*${WEIGHT}*${WEIGHT}*${WEIGHT}*${WEIGHT} -0.144235507368*${WEIGHT}*${WEIGHT}*${WEIGHT} +1.80717502273 *${WEIGHT}*${WEIGHT} -4.732002032559*${WEIGHT} +51.202206039,
 0.000126700773 *${WEIGHT}*${WEIGHT}*${WEIGHT}*${WEIGHT}*${WEIGHT} -0.007460680911*${WEIGHT}*${WEIGHT}*${WEIGHT}*${WEIGHT} +0.170647215352 *${WEIGHT}*${WEIGHT}*${WEIGHT} -2.053238732200 *${WEIGHT}*${WEIGHT} +18.452207044375*${WEIGHT}-0.898746198478),
if(selected(${SEX},'m'),0.000666566127 *${WEIGHT}*${WEIGHT}*${WEIGHT}*${WEIGHT}*${WEIGHT} -0.03002088394*${WEIGHT}*${WEIGHT}*${WEIGHT}*${WEIGHT} +0.493840852347 *${WEIGHT}*${WEIGHT}*${WEIGHT} -3.613717837749 *${WEIGHT}*${WEIGHT} +16.3540454777659*${WEIGHT} +23.2787430720738, 0.000507789854 *${WEIGHT}*${WEIGHT}*${WEIGHT}*${WEIGHT}*${WEIGHT} -0.021931273724 *${WEIGHT}*${WEIGHT}*${WEIGHT}*${WEIGHT} + 0.340229212802 *${WEIGHT}*${WEIGHT}*${WEIGHT} -2.326236594382 *${WEIGHT}*${WEIGHT} +12.083349170498 *${WEIGHT} +27.874223635155))</t>
  </si>
  <si>
    <t>if(${MEASURE_2} = 'h' or (${MEASURE_2} = ''  and ${HEIGHT_2}&gt;=87),
if(selected(${SEX},'m'),-0.000073017158 *${WEIGHT_2}*${WEIGHT_2}*${WEIGHT_2}*${WEIGHT_2}*${WEIGHT_2} +0.005197305443*${WEIGHT_2}*${WEIGHT_2}*${WEIGHT_2}*${WEIGHT_2} -0.144235507368*${WEIGHT_2}*${WEIGHT_2}*${WEIGHT_2} +1.80717502273 *${WEIGHT_2}*${WEIGHT_2} -4.732002032559*${WEIGHT_2} +51.202206039,
 0.000126700773 *${WEIGHT_2}*${WEIGHT_2}*${WEIGHT_2}*${WEIGHT_2}*${WEIGHT_2} -0.007460680911*${WEIGHT_2}*${WEIGHT_2}*${WEIGHT_2}*${WEIGHT_2} +0.170647215352 *${WEIGHT_2}*${WEIGHT_2}*${WEIGHT_2} -2.053238732200 *${WEIGHT_2}*${WEIGHT_2} +18.452207044375*${WEIGHT_2}-0.898746198478),
if(selected(${SEX},'m'),0.000666566127 *${WEIGHT_2}*${WEIGHT_2}*${WEIGHT_2}*${WEIGHT_2}*${WEIGHT_2} -0.03002088394*${WEIGHT_2}*${WEIGHT_2}*${WEIGHT_2}*${WEIGHT_2} +0.493840852347 *${WEIGHT_2}*${WEIGHT_2}*${WEIGHT_2} -3.613717837749 *${WEIGHT_2}*${WEIGHT_2} +16.3540454777659*${WEIGHT_2} +23.2787430720738, 0.000507789854 *${WEIGHT_2}*${WEIGHT_2}*${WEIGHT_2}*${WEIGHT_2}*${WEIGHT_2} -0.021931273724 *${WEIGHT_2}*${WEIGHT_2}*${WEIGHT_2}*${WEIGHT_2} + 0.340229212802 *${WEIGHT_2}*${WEIGHT_2}*${WEIGHT_2} -2.326236594382 *${WEIGHT_2}*${WEIGHT_2} +12.083349170498 *${WEIGHT_2} +27.874223635155))</t>
  </si>
  <si>
    <t>if(${MEASURE_2} = 'h' or (${MEASURE_2} = ''  and ${HEIGHT_2}&gt;=87), 
if(selected(${SEX},'m'),-0.00009774144 *${WEIGHT_2}*${WEIGHT_2}*${WEIGHT_2}*${WEIGHT_2}*${WEIGHT_2} +0.005953728971*${WEIGHT_2}*${WEIGHT_2}*${WEIGHT_2}*${WEIGHT_2} -0.14330096663*${WEIGHT_2}*${WEIGHT_2}*${WEIGHT_2} +1.55136122061 *${WEIGHT_2}*${WEIGHT_2} -1.52953254298*${WEIGHT_2} +42.7850571349,
 0.00022196522 *${WEIGHT_2}*${WEIGHT_2}*${WEIGHT_2}*${WEIGHT_2}*${WEIGHT_2} -0.0121357846*${WEIGHT_2}*${WEIGHT_2}*${WEIGHT_2}*${WEIGHT_2} +0.25739197020 *${WEIGHT_2}*${WEIGHT_2}*${WEIGHT_2}-2.8252047192 *${WEIGHT_2}*${WEIGHT_2} +21.99331417*${WEIGHT_2}-4.3912480909),
if(selected(${SEX},'m'),0.000995821 *${WEIGHT_2}*${WEIGHT_2}*${WEIGHT_2}*${WEIGHT_2}*${WEIGHT_2} -0.041179737*${WEIGHT_2}*${WEIGHT_2}*${WEIGHT_2}*${WEIGHT_2} +0.622839074 *${WEIGHT_2}*${WEIGHT_2}*${WEIGHT_2} -4.192765025 *${WEIGHT_2}*${WEIGHT_2} +17.49551065*${WEIGHT_2} +23.63868321, 0.000754341 *${WEIGHT_2}*${WEIGHT_2}*${WEIGHT_2}*${WEIGHT_2}*${WEIGHT_2} -0.0299748 *${WEIGHT_2}*${WEIGHT_2}*${WEIGHT_2}*${WEIGHT_2} + 0.4284523 *${WEIGHT_2}*${WEIGHT_2}*${WEIGHT_2} -2.7036671 *${WEIGHT_2}*${WEIGHT_2} +13.0452680 *${WEIGHT_2} +27.9253576))</t>
  </si>
  <si>
    <t xml:space="preserve">• ${CHNAME} needs to be referred for severe acute malnutrition (SAM), please fill out a referral form: one slip is for the mother/caregiver and the other is for the health facility. </t>
  </si>
  <si>
    <t>(if MUAC&lt;115mm  and/or bilateral pitting oedema is yes  and/or WHZ&lt;-3  AND if Enrolment for malnutrition treatment programme was set to “No” or “Don’t know”.)</t>
  </si>
  <si>
    <t>remplir un formulaire de référence en double exemplaire : un formulaire pour la mère / personne en charge de l’enfant et un autre pour le centre de santé.</t>
  </si>
  <si>
    <t xml:space="preserve"> (si MUAC&lt;115 mm,  et/ou un œdème de piqûre bilatérale est oui et/ou PTZ&lt;-3 z-scores ET si Pris(e) en charge pour traitement de la malnutrition choisi est "aucun" ou "ne sait pas".</t>
  </si>
  <si>
    <t xml:space="preserve">• ${CHNAME} needs to be referred for moderate acute malnutrition (MAM), please fill out a referral form: one slip is for the mother/caregiver and the other is for the health facility.  </t>
  </si>
  <si>
    <t>(if MUAC&lt;125mm and &gt; 115mm  and/or WHZ&lt;-2 and WHZ≥-3 and if Enrolment for malnutrition treatment programme was set to “No” or “Don’t know”.</t>
  </si>
  <si>
    <t xml:space="preserve">(if Hb&lt;7.0g/dL) Measured (including altitude correction if present): ${CHHB}.  </t>
  </si>
  <si>
    <t xml:space="preserve">• ${CHNAME} needs to be referred for severe anaemia, please fill out a referral form: one slip is for the mother/caregiver and the other is for the health facility.  </t>
  </si>
  <si>
    <t>(si MUAC&lt;125mm et &gt;115mm  et/ou PTZ&lt;-2 z-scores et PTZ≥-3 z-scores et si Pris(e) en charge pour traitement de la malnutrition choisi est "non" ou "ne sait pas".</t>
  </si>
  <si>
    <t>• L’enfant ${CHNAME} doit être référé pour malnutrition aiguë sévère (SAM), remplissez un formulaire de référence en double exemplaire : un formulaire pour la mère / personne en charge de l’enfant et un autre pour le centre de santé, s'il vous plait.</t>
  </si>
  <si>
    <t>• ${CHNAME} doit être référé pour malnutrition aiguë modérée (MAM),  remplissez un formulaire de référence en double exemplaire : un formulaire pour la mère / personne en charge de l’enfant et un autre pour le centre de santé, s'il vous plait.</t>
  </si>
  <si>
    <t>(si Hb&lt;7,0g/dL). Mesurée (avec correction de l'altitude si présente): ${CHHB}.</t>
  </si>
  <si>
    <t xml:space="preserve">• ${CHNAME} a besoin d’être référé pour anémie sévère, remplissez un formulaire de référence en double exemplaire : un formulaire pour la mère / personne en charge de l’enfant et un autre pour le centre de santé, s'il vous plait. </t>
  </si>
  <si>
    <t>(kama MUAC&lt;115mm na/au WHZ&lt;-3 na/au miguu yote miwili imevimba na kama ENROL ni sawa na 3 au 8)</t>
  </si>
  <si>
    <t>(إذا كان متوسط محيط الذراع الأعلى &lt; 115 مليمتراً و/ أو مؤشر Z   (الانحراف المعياري) للوزن مقابل الطول &lt; 3- ، و/أو كانت الوذممة المنطبعة ثنائية الجانب إيجابيةوإذا كان التسجيل لبرنامج علاج سوء التغذية مجهز بجواب "كلا" أو "لااعرف)</t>
  </si>
  <si>
    <t>(kama MUAC&lt;125mm na MUAC≥115 mm na/au WHZ&lt;-2 na WHZ≥-3 na kama ENROL ni sawa na 3 au 8)</t>
  </si>
  <si>
    <t>● Mtoto ${CHNAME} anahitaji kutibiwa akiwa na utapiamlo wa wastani, tafadhali jaza fomu ya rufaa: nakala moja ni kwa ajili ya mama/mlezi na nyingine ni kwa ajili ya ketuo cha afya.</t>
  </si>
  <si>
    <t>● Mtoto ${CHNAME} anahitaji kutibiwa akiwa na utapiamlo mkali kupita kiasi, tafadhali jaza fomu ya rufaa: nakala moja ni kwa ajili ya mama/mlezi na nyingine ni kwa ajili ya ketuo cha afya.</t>
  </si>
  <si>
    <t>(إذا كان متوسط محيط الذراع الأعلى &lt; 125 مليمتراً و&gt; 115 مليمترا و / أو مؤشر 
Z (الانحراف المعياري) للوزن مقابل الطول &lt; 2-0 و الانحراف المعياري≥ - 3 و/أو كانت الوذممة المنطبعة ثنائية الجانب إيجابيةوإذا كان التسجيل لبرنامج علاج سوء التغذية مجهز بجواب "كلا" أو "لااعرف)</t>
  </si>
  <si>
    <t xml:space="preserve">• يجب إحالة ${CHNAME}  باعتباره مصاباً بسوء تغذية حاد متوسط. املأ نموذج إحالة: قسيمة للأم / مقدّم الرعاية والأخرى للمرفق الصحي. </t>
  </si>
  <si>
    <t xml:space="preserve">•	يجب إحالة ${CHNAME}  باعتباره مصاباً بسوء تغذية حاد متوسط. املأ نموذج إحالة: قسيمة للأم / مقدّم الرعاية والأخرى للمرفق الصحي. </t>
  </si>
  <si>
    <t>يجب احالة  ${CHNAME} المصاب بفقر دم شديد اذا كان معدل الهيموغلوبين في الدم. املأ نموذج إحالة: قسيمة للأم / مقدّم الرعاية والأخرى للمرفق الصحي.</t>
  </si>
  <si>
    <t>(&lt;7غ/دل) القياس ( يتضمن تصحيح الارتفاع أن وجد): ${CHHB}</t>
  </si>
  <si>
    <t>● Mtoto ${CHNAME} anahitaji kupata rufaa kwa tatizo kubwa la upungufu wa damu (ikiwa Hb&lt;7.0g/dL),  tafadhali jaza fomu ya rufaa: nakala moja ni kwa ajili ya mama/mlezi na nyingine ni kwa ajili ya ketuo cha afya.</t>
  </si>
  <si>
    <t>(ikiwa Hb&lt;7.0g/dL).</t>
  </si>
  <si>
    <t>${WEIGHT}&gt;0</t>
  </si>
  <si>
    <t>${HEIGHT}&gt;0</t>
  </si>
  <si>
    <t>${HEIGHT_2}&gt;0</t>
  </si>
  <si>
    <t>UnansweredQsAllCalc</t>
  </si>
  <si>
    <t>sum(${UnansweredQsCalc})</t>
  </si>
  <si>
    <t>UnansweredQsAllNote</t>
  </si>
  <si>
    <t>${UnansweredQsAllCalc} &gt;= 1</t>
  </si>
  <si>
    <t>UnansweredQsCalc</t>
  </si>
  <si>
    <t>if(${CHPRES}=1, if(${HAZ_Flag}=1  or ${WHZ_Flag} =1 or ${WAZ_Flag}=1 or ${MUAC_Flag}=1 or ${WHZ_Neg_SAM_Flag}=1,
if(${HEIGHT_2}&gt;0 and ${WEIGHT_2}&gt;0 and (${EDEMA}='y' or ${EDEMA}='n') and ${MUAC_IN_2}&gt;0,0,1),
if(${HEIGHT}&gt;0 and ${WEIGHT}&gt;0 and (${EDEMA}='y' or ${EDEMA}='n') and ${MUAC_IN}&gt;0,0,1)),0)</t>
  </si>
  <si>
    <t>&lt;span style="color:red"&gt;WARNING:&lt;/span&gt; Please note that not all questions have been answered for all the children present.  There is a missing response to a height, weight, MUAC or Oedema question. If it is still possible to do so, please go back in the form and complete the missing question(s).</t>
  </si>
  <si>
    <t>&lt;span style="color:red"&gt;ONYO:&lt;/span&gt;Tafadhali zingatia kuwa maswali yote hayajajibiwa kwa watoto walioko kwa sasa. Kuna majibu yanayokosekana kwa kimo, uzani, MUAC ama maswali ya Oedema. Ikiwa bado inawezekana tafadhali rejelea fomu na utamatishe swali au maswali yanayo kusekana.</t>
  </si>
  <si>
    <t>Kipimo cha kwanza</t>
  </si>
  <si>
    <t>Kipimo cha pili</t>
  </si>
  <si>
    <r>
      <t xml:space="preserve">Est-ce que ${CHNAME} est arrivé  à </t>
    </r>
    <r>
      <rPr>
        <sz val="11"/>
        <color rgb="FFFF0000"/>
        <rFont val="Calibri"/>
        <family val="2"/>
      </rPr>
      <t>[nom du camp / pays d’asile]</t>
    </r>
    <r>
      <rPr>
        <sz val="11"/>
        <color rgb="FF000000"/>
        <rFont val="Calibri"/>
        <family val="2"/>
      </rPr>
      <t xml:space="preserve">  avant ou après </t>
    </r>
    <r>
      <rPr>
        <sz val="11"/>
        <color rgb="FFFF0000"/>
        <rFont val="Calibri"/>
        <family val="2"/>
      </rPr>
      <t>[INSÉRER L'ÉVÈNEMENT DECLENCHEUR DU FLUX DE RÉFUGIÉS]</t>
    </r>
    <r>
      <rPr>
        <sz val="11"/>
        <color rgb="FF000000"/>
        <rFont val="Calibri"/>
        <family val="2"/>
      </rPr>
      <t>?</t>
    </r>
  </si>
  <si>
    <t>Deuxième mesure:</t>
  </si>
  <si>
    <r>
      <t xml:space="preserve">${CHNAME}, est-il/elle actuellement pris(e) en charge au sein des </t>
    </r>
    <r>
      <rPr>
        <sz val="11"/>
        <color rgb="FFFF0000"/>
        <rFont val="Calibri"/>
        <family val="2"/>
      </rPr>
      <t>[NOMS DES PROGRAMMES NUTRITIONNELS]</t>
    </r>
    <r>
      <rPr>
        <sz val="11"/>
        <color rgb="FF000000"/>
        <rFont val="Calibri"/>
        <family val="2"/>
      </rPr>
      <t xml:space="preserve"> pour traitement de la malnutrition?</t>
    </r>
  </si>
  <si>
    <t>${CHNAME}, a-t-il/elle eu la diarrhée au cours des 2 dernières semaines?</t>
  </si>
  <si>
    <r>
      <t xml:space="preserve">Yesterday, during the day or at night, did ${CHNAME} consume any food to which you added a </t>
    </r>
    <r>
      <rPr>
        <sz val="11"/>
        <color rgb="FF0000FF"/>
        <rFont val="Calibri"/>
        <family val="2"/>
      </rPr>
      <t>[INSERT LOCAL NAME FOR MICRONUTRIENT POWDER OR SPRINKLES]</t>
    </r>
    <r>
      <rPr>
        <sz val="11"/>
        <rFont val="Calibri"/>
        <family val="2"/>
      </rPr>
      <t xml:space="preserve"> like this? </t>
    </r>
  </si>
  <si>
    <t>&lt;span style="color:red"&gt;WARNING:&lt;/span&gt; Veuillez noter que vous n'avez pas répondu à toutes les questions pour tous les enfants présents. Il y a une réponse manquante à une question sur la taille, le poids, le MUAC ou l'œdème. S'il est toujours possible de le faire, veuillez retourner dans le formulaire et compléter la ou les questions manquantes.</t>
  </si>
  <si>
    <t>Première mesure</t>
  </si>
  <si>
    <t>&lt;span style="color:red"&gt; تحذير:&lt;/span&gt;
 من فضلك لاحظ انه لم تتم الإجابة على جميع الأسئلة المتعلقة بالأطفال الحاضرين. لايوجد هنالك أجوبة لاسئلة الطول,الوزن,سوء التغذية او التورم.  اذا لايزال بالإمكان فعل  ذلك, من فضلك راجع الأسئلة الغير المجابة في الاستمارة واكمل اجابتها</t>
  </si>
  <si>
    <t>المقياس الاول</t>
  </si>
  <si>
    <t>المقياس الثاني</t>
  </si>
  <si>
    <r>
      <t>هل  ${CHNAME} شرب أي شيء من زجاجة مزوّدة بحلمة يوم أمس أثناء النهار أو في الليل؟</t>
    </r>
    <r>
      <rPr>
        <sz val="12"/>
        <rFont val="Calibri"/>
        <family val="2"/>
      </rPr>
      <t xml:space="preserve"> </t>
    </r>
  </si>
  <si>
    <t>Global V3 SENS Infant and Child Questionnaire 01</t>
  </si>
  <si>
    <t>GLO-V3-PH-ICF-EN-FR-AR-SW-01</t>
  </si>
  <si>
    <r>
      <t xml:space="preserve">
</t>
    </r>
    <r>
      <rPr>
        <b/>
        <sz val="11"/>
        <color rgb="FF000000"/>
        <rFont val="Calibri"/>
        <family val="2"/>
      </rPr>
      <t>form_title</t>
    </r>
    <r>
      <rPr>
        <sz val="11"/>
        <color rgb="FF000000"/>
        <rFont val="Calibri"/>
        <family val="2"/>
      </rPr>
      <t xml:space="preserve"> column: Please adjust the title to contain country/operation or location as well as the year.
Example: </t>
    </r>
    <r>
      <rPr>
        <i/>
        <sz val="11"/>
        <color rgb="FF000000"/>
        <rFont val="Calibri"/>
        <family val="2"/>
      </rPr>
      <t>Tanzania SENS Infant and Child Questionnaire 2016 V36</t>
    </r>
    <r>
      <rPr>
        <sz val="11"/>
        <color rgb="FF000000"/>
        <rFont val="Calibri"/>
        <family val="2"/>
      </rPr>
      <t xml:space="preserve">
</t>
    </r>
    <r>
      <rPr>
        <b/>
        <sz val="11"/>
        <color rgb="FF000000"/>
        <rFont val="Calibri"/>
        <family val="2"/>
      </rPr>
      <t>form_id</t>
    </r>
    <r>
      <rPr>
        <sz val="11"/>
        <color rgb="FF000000"/>
        <rFont val="Calibri"/>
        <family val="2"/>
      </rPr>
      <t xml:space="preserve"> column: Please adjust the form ID, by replacing GLO with the initials of your country/operation. Also remove the languages you are not keeping and adjust the version number after every iteration. 
Example: </t>
    </r>
    <r>
      <rPr>
        <i/>
        <sz val="11"/>
        <color rgb="FF000000"/>
        <rFont val="Calibri"/>
        <family val="2"/>
      </rPr>
      <t>NIG-PH-ICF-FR-36-XLS</t>
    </r>
    <r>
      <rPr>
        <sz val="11"/>
        <color rgb="FF000000"/>
        <rFont val="Calibri"/>
        <family val="2"/>
      </rPr>
      <t xml:space="preserve"> for a survey in French held in Niger.
</t>
    </r>
    <r>
      <rPr>
        <b/>
        <sz val="11"/>
        <color rgb="FF000000"/>
        <rFont val="Calibri"/>
        <family val="2"/>
      </rPr>
      <t>default_language</t>
    </r>
    <r>
      <rPr>
        <sz val="11"/>
        <color rgb="FF000000"/>
        <rFont val="Calibri"/>
        <family val="2"/>
      </rPr>
      <t xml:space="preserve"> column: Default language can be changed if necessary to any of the survey languages used in the form. It is always the default language being displayed first when opening a form.
</t>
    </r>
    <r>
      <rPr>
        <b/>
        <sz val="11"/>
        <color rgb="FF000000"/>
        <rFont val="Calibri"/>
        <family val="2"/>
      </rPr>
      <t xml:space="preserve">version </t>
    </r>
    <r>
      <rPr>
        <sz val="11"/>
        <color rgb="FF000000"/>
        <rFont val="Calibri"/>
        <family val="2"/>
      </rPr>
      <t>column:</t>
    </r>
    <r>
      <rPr>
        <b/>
        <sz val="11"/>
        <color rgb="FF000000"/>
        <rFont val="Calibri"/>
        <family val="2"/>
      </rPr>
      <t xml:space="preserve"> </t>
    </r>
    <r>
      <rPr>
        <sz val="11"/>
        <color rgb="FF000000"/>
        <rFont val="Calibri"/>
        <family val="2"/>
      </rPr>
      <t>For every new version, please change the version number. This is also recommended for draft versions, since it is difficult to keep track.</t>
    </r>
  </si>
  <si>
    <r>
      <rPr>
        <b/>
        <sz val="11"/>
        <color rgb="FF000000"/>
        <rFont val="Calibri"/>
        <family val="2"/>
      </rPr>
      <t>colonne "form_title"</t>
    </r>
    <r>
      <rPr>
        <sz val="11"/>
        <color rgb="FF000000"/>
        <rFont val="Calibri"/>
        <family val="2"/>
      </rPr>
      <t xml:space="preserve">: Veuillez ajuster le titre pour qu'il contienne le pays / l'opération ou le lieu, ainsi que l'année.
Exemple: Tanzanie SENS Questionnaire 2016 chez les nourrissons et les enfants V36
</t>
    </r>
    <r>
      <rPr>
        <b/>
        <sz val="11"/>
        <color rgb="FF000000"/>
        <rFont val="Calibri"/>
        <family val="2"/>
      </rPr>
      <t>colonne "form_id"</t>
    </r>
    <r>
      <rPr>
        <sz val="11"/>
        <color rgb="FF000000"/>
        <rFont val="Calibri"/>
        <family val="2"/>
      </rPr>
      <t xml:space="preserve">: Veuillez ajuster l'ID du formulaire en remplaçant GLO par les initiales de votre pays / opération. Supprimez également les langues que vous ne gardez pas et ajustez le numéro de version après chaque itération.
Exemple: NIG-PH-ICF-FR-36-XLS pour une enquête en français réalisée au Niger.
</t>
    </r>
    <r>
      <rPr>
        <b/>
        <sz val="11"/>
        <color rgb="FF000000"/>
        <rFont val="Calibri"/>
        <family val="2"/>
      </rPr>
      <t>colonne "default_language"</t>
    </r>
    <r>
      <rPr>
        <sz val="11"/>
        <color rgb="FF000000"/>
        <rFont val="Calibri"/>
        <family val="2"/>
      </rPr>
      <t xml:space="preserve">: La langue par défaut peut être modifiée, si nécessaire, en l'une des langues d'enquête utilisées dans le formulaire. C'est toujours la langue par défaut qui est affichée en premier lors de l'ouverture d'un formulaire.
</t>
    </r>
    <r>
      <rPr>
        <b/>
        <sz val="11"/>
        <color rgb="FF000000"/>
        <rFont val="Calibri"/>
        <family val="2"/>
      </rPr>
      <t>colonne "version"</t>
    </r>
    <r>
      <rPr>
        <sz val="11"/>
        <color rgb="FF000000"/>
        <rFont val="Calibri"/>
        <family val="2"/>
      </rPr>
      <t>: pour chaque nouvelle version, veuillez changer le numéro de version. Ceci est également recommandé pour les versions préliminaires, car il est difficile de garder une trace.</t>
    </r>
  </si>
  <si>
    <t>if((${MUAC_2} &lt;  115  or ${WHZ_Neg_SAM_Flag_2} = '1'),'1','0')</t>
  </si>
  <si>
    <t>if (((${MUAC_2} &lt; 125 and ${MUAC_2} &gt;= 115) or ${WHZ_Neg_MAM_Flag_2} = '1'),'1','0')</t>
  </si>
  <si>
    <t xml:space="preserve"> (${ASMAL_2} = 1 or ${EDEMA} = 'y')  and (selected(${ENROL},'3') or selected(${ENROL},'8'))</t>
  </si>
  <si>
    <t>((${AMAL} = 1 and ${AMAL_2} = "" and ${ASMAL} = 0 and not(${EDEMA} = 'y')) or (${AMAL_2} = 1 and ${ASMAL_2} = 0 and not(${EDEMA} = 'y'))) and (selected(${ENROL},'3') or selected(${ENROL},'8'))</t>
  </si>
  <si>
    <t>if((${MUAC} &lt;  115 or ${WHZ_Neg_SAM_Flag} = '1'),'1','0')</t>
  </si>
  <si>
    <t>if (((${MUAC} &lt; 125 and ${MUAC} &gt;= 115) or ${WHZ_Neg_MAM_Flag} = '1'),'1','0')</t>
  </si>
</sst>
</file>

<file path=xl/styles.xml><?xml version="1.0" encoding="utf-8"?>
<styleSheet xmlns="http://schemas.openxmlformats.org/spreadsheetml/2006/main" xmlns:mc="http://schemas.openxmlformats.org/markup-compatibility/2006" xmlns:x14ac="http://schemas.microsoft.com/office/spreadsheetml/2009/9/ac" mc:Ignorable="x14ac">
  <fonts count="93" x14ac:knownFonts="1">
    <font>
      <sz val="11"/>
      <color theme="1"/>
      <name val="Calibri"/>
      <family val="2"/>
      <scheme val="minor"/>
    </font>
    <font>
      <sz val="10"/>
      <name val="Arial"/>
      <family val="2"/>
    </font>
    <font>
      <sz val="12"/>
      <color theme="1"/>
      <name val="Times New Roman"/>
      <family val="2"/>
    </font>
    <font>
      <sz val="11"/>
      <color rgb="FFFF0000"/>
      <name val="Calibri"/>
      <family val="2"/>
      <scheme val="minor"/>
    </font>
    <font>
      <sz val="11"/>
      <name val="Calibri"/>
      <family val="2"/>
      <scheme val="minor"/>
    </font>
    <font>
      <b/>
      <sz val="14"/>
      <color theme="3"/>
      <name val="Verdana"/>
      <family val="2"/>
    </font>
    <font>
      <b/>
      <sz val="12"/>
      <name val="Verdana"/>
      <family val="2"/>
    </font>
    <font>
      <sz val="11"/>
      <color theme="5"/>
      <name val="Verdana"/>
      <family val="2"/>
    </font>
    <font>
      <i/>
      <sz val="11"/>
      <color theme="1"/>
      <name val="Calibri"/>
      <family val="2"/>
      <scheme val="minor"/>
    </font>
    <font>
      <sz val="11"/>
      <color theme="2" tint="-0.749992370372631"/>
      <name val="Verdana"/>
      <family val="2"/>
    </font>
    <font>
      <sz val="10"/>
      <color theme="1"/>
      <name val="Verdana"/>
      <family val="2"/>
    </font>
    <font>
      <sz val="7"/>
      <name val="Times New Roman"/>
      <family val="1"/>
    </font>
    <font>
      <b/>
      <sz val="11"/>
      <color rgb="FF648282"/>
      <name val="Verdana"/>
      <family val="2"/>
    </font>
    <font>
      <sz val="10"/>
      <color rgb="FF4A6161"/>
      <name val="Verdana"/>
      <family val="2"/>
    </font>
    <font>
      <b/>
      <i/>
      <sz val="12"/>
      <color theme="1"/>
      <name val="Verdana"/>
      <family val="2"/>
    </font>
    <font>
      <sz val="11"/>
      <color theme="1"/>
      <name val="Verdana"/>
      <family val="2"/>
    </font>
    <font>
      <b/>
      <sz val="11"/>
      <color theme="1"/>
      <name val="Verdana"/>
      <family val="2"/>
    </font>
    <font>
      <sz val="7"/>
      <name val="Verdana"/>
      <family val="2"/>
    </font>
    <font>
      <b/>
      <sz val="11"/>
      <color theme="1"/>
      <name val="Calibri"/>
      <family val="2"/>
      <scheme val="minor"/>
    </font>
    <font>
      <sz val="10"/>
      <color rgb="FFFF0000"/>
      <name val="Verdana"/>
      <family val="2"/>
    </font>
    <font>
      <sz val="10"/>
      <color theme="3" tint="0.39997558519241921"/>
      <name val="Verdana"/>
      <family val="2"/>
    </font>
    <font>
      <b/>
      <i/>
      <sz val="9"/>
      <color theme="0" tint="-0.499984740745262"/>
      <name val="Verdana"/>
      <family val="2"/>
    </font>
    <font>
      <sz val="9"/>
      <color theme="5"/>
      <name val="Verdana"/>
      <family val="2"/>
    </font>
    <font>
      <i/>
      <sz val="9"/>
      <color theme="5"/>
      <name val="Verdana"/>
      <family val="2"/>
    </font>
    <font>
      <b/>
      <sz val="11"/>
      <color rgb="FF82A0A0"/>
      <name val="Verdana"/>
      <family val="2"/>
    </font>
    <font>
      <b/>
      <sz val="12"/>
      <color theme="1"/>
      <name val="Calibri"/>
      <family val="2"/>
      <scheme val="minor"/>
    </font>
    <font>
      <b/>
      <i/>
      <sz val="11"/>
      <color theme="1"/>
      <name val="Calibri"/>
      <family val="2"/>
      <scheme val="minor"/>
    </font>
    <font>
      <sz val="9"/>
      <color theme="0" tint="-0.499984740745262"/>
      <name val="Verdana"/>
      <family val="2"/>
    </font>
    <font>
      <u/>
      <sz val="11"/>
      <color theme="11"/>
      <name val="Calibri"/>
      <family val="2"/>
      <scheme val="minor"/>
    </font>
    <font>
      <sz val="11"/>
      <color rgb="FF000000"/>
      <name val="Calibri"/>
      <family val="2"/>
      <scheme val="minor"/>
    </font>
    <font>
      <sz val="11"/>
      <color rgb="FF0000FF"/>
      <name val="Calibri"/>
      <family val="2"/>
      <scheme val="minor"/>
    </font>
    <font>
      <b/>
      <sz val="11"/>
      <color rgb="FF00B050"/>
      <name val="Calibri"/>
      <family val="2"/>
      <scheme val="minor"/>
    </font>
    <font>
      <b/>
      <sz val="11"/>
      <color rgb="FF0000FF"/>
      <name val="Calibri"/>
      <family val="2"/>
      <scheme val="minor"/>
    </font>
    <font>
      <sz val="11"/>
      <color rgb="FF0000FF"/>
      <name val="Calibri"/>
      <family val="2"/>
    </font>
    <font>
      <b/>
      <sz val="11"/>
      <color rgb="FF0000FF"/>
      <name val="Calibri"/>
      <family val="2"/>
    </font>
    <font>
      <sz val="11"/>
      <color rgb="FF000000"/>
      <name val="Calibri"/>
      <family val="2"/>
    </font>
    <font>
      <sz val="10"/>
      <color rgb="FF00B050"/>
      <name val="Verdana"/>
      <family val="2"/>
    </font>
    <font>
      <sz val="10"/>
      <color rgb="FF0000FF"/>
      <name val="Verdana"/>
      <family val="2"/>
    </font>
    <font>
      <b/>
      <sz val="11"/>
      <color rgb="FF000000"/>
      <name val="Calibri"/>
      <family val="2"/>
    </font>
    <font>
      <i/>
      <sz val="11"/>
      <color rgb="FF000000"/>
      <name val="Calibri"/>
      <family val="2"/>
    </font>
    <font>
      <i/>
      <sz val="10"/>
      <color theme="3" tint="0.39997558519241921"/>
      <name val="Verdana"/>
      <family val="2"/>
    </font>
    <font>
      <sz val="10"/>
      <color theme="5"/>
      <name val="Verdana"/>
      <family val="2"/>
    </font>
    <font>
      <sz val="12"/>
      <color rgb="FF000000"/>
      <name val="Times New Roman"/>
      <family val="1"/>
    </font>
    <font>
      <b/>
      <sz val="11"/>
      <color rgb="FFFFFFFF"/>
      <name val="Calibri"/>
      <family val="2"/>
    </font>
    <font>
      <sz val="11"/>
      <name val="Calibri"/>
      <family val="2"/>
    </font>
    <font>
      <sz val="11"/>
      <color rgb="FF000000"/>
      <name val="Times New Roman"/>
      <family val="1"/>
    </font>
    <font>
      <sz val="11"/>
      <color rgb="FFFF0000"/>
      <name val="Calibri"/>
      <family val="2"/>
    </font>
    <font>
      <b/>
      <sz val="11"/>
      <color rgb="FFFF0000"/>
      <name val="Calibri"/>
      <family val="2"/>
    </font>
    <font>
      <sz val="11"/>
      <color rgb="FFE36C09"/>
      <name val="Calibri"/>
      <family val="2"/>
    </font>
    <font>
      <sz val="11"/>
      <color rgb="FFF79646"/>
      <name val="Calibri"/>
      <family val="2"/>
    </font>
    <font>
      <sz val="11"/>
      <color rgb="FF00B050"/>
      <name val="Calibri"/>
      <family val="2"/>
    </font>
    <font>
      <b/>
      <sz val="11"/>
      <color rgb="FF00B050"/>
      <name val="Calibri"/>
      <family val="2"/>
    </font>
    <font>
      <sz val="11"/>
      <color theme="1"/>
      <name val="Calibri"/>
      <family val="2"/>
    </font>
    <font>
      <i/>
      <sz val="11"/>
      <color rgb="FF0000FF"/>
      <name val="Calibri"/>
      <family val="2"/>
    </font>
    <font>
      <b/>
      <sz val="11"/>
      <color theme="9"/>
      <name val="Calibri"/>
      <family val="2"/>
      <scheme val="minor"/>
    </font>
    <font>
      <b/>
      <sz val="11"/>
      <color rgb="FFFF0000"/>
      <name val="Calibri"/>
      <family val="2"/>
      <scheme val="minor"/>
    </font>
    <font>
      <b/>
      <sz val="11"/>
      <color rgb="FF3366FF"/>
      <name val="Calibri"/>
      <family val="2"/>
      <scheme val="minor"/>
    </font>
    <font>
      <b/>
      <sz val="11"/>
      <color theme="5"/>
      <name val="Calibri"/>
      <family val="2"/>
      <scheme val="minor"/>
    </font>
    <font>
      <b/>
      <sz val="11"/>
      <color rgb="FF008000"/>
      <name val="Calibri"/>
      <family val="2"/>
      <scheme val="minor"/>
    </font>
    <font>
      <sz val="11"/>
      <color rgb="FF3366FF"/>
      <name val="Calibri"/>
      <family val="2"/>
      <scheme val="minor"/>
    </font>
    <font>
      <sz val="12"/>
      <color rgb="FF000000"/>
      <name val="Calibri"/>
      <family val="2"/>
    </font>
    <font>
      <b/>
      <sz val="11"/>
      <name val="Calibri"/>
      <family val="2"/>
      <scheme val="minor"/>
    </font>
    <font>
      <u/>
      <sz val="11"/>
      <color theme="10"/>
      <name val="Calibri"/>
      <family val="2"/>
      <scheme val="minor"/>
    </font>
    <font>
      <b/>
      <sz val="11"/>
      <color rgb="FFFFFF00"/>
      <name val="Calibri"/>
      <family val="2"/>
      <scheme val="minor"/>
    </font>
    <font>
      <sz val="11"/>
      <color theme="9"/>
      <name val="Verdana"/>
      <family val="2"/>
    </font>
    <font>
      <b/>
      <i/>
      <sz val="9"/>
      <color theme="9"/>
      <name val="Verdana"/>
      <family val="2"/>
    </font>
    <font>
      <sz val="10"/>
      <color theme="9"/>
      <name val="Wingdings"/>
      <charset val="2"/>
    </font>
    <font>
      <sz val="11"/>
      <color theme="7"/>
      <name val="Verdana"/>
      <family val="2"/>
    </font>
    <font>
      <b/>
      <sz val="10"/>
      <color rgb="FFFFFFFF"/>
      <name val="Calibri"/>
      <family val="2"/>
    </font>
    <font>
      <sz val="10"/>
      <color rgb="FF000000"/>
      <name val="Calibri"/>
      <family val="2"/>
    </font>
    <font>
      <sz val="10"/>
      <color rgb="FF000000"/>
      <name val="Times New Roman"/>
      <family val="1"/>
    </font>
    <font>
      <sz val="10"/>
      <color rgb="FF0000FF"/>
      <name val="Calibri"/>
      <family val="2"/>
    </font>
    <font>
      <b/>
      <sz val="10"/>
      <color rgb="FF0000FF"/>
      <name val="Calibri"/>
      <family val="2"/>
    </font>
    <font>
      <sz val="10"/>
      <name val="Calibri"/>
      <family val="2"/>
    </font>
    <font>
      <sz val="11"/>
      <color rgb="FFFFFFFF"/>
      <name val="Calibri"/>
      <family val="2"/>
    </font>
    <font>
      <b/>
      <sz val="11"/>
      <color rgb="FF000000"/>
      <name val="Times New Roman"/>
      <family val="1"/>
    </font>
    <font>
      <b/>
      <sz val="11"/>
      <color theme="5"/>
      <name val="Calibri"/>
      <family val="2"/>
    </font>
    <font>
      <b/>
      <sz val="11"/>
      <name val="Arial"/>
      <family val="2"/>
    </font>
    <font>
      <sz val="11"/>
      <color rgb="FF00B050"/>
      <name val="Calibri"/>
      <family val="2"/>
      <scheme val="minor"/>
    </font>
    <font>
      <sz val="11"/>
      <color theme="9"/>
      <name val="Calibri"/>
      <family val="2"/>
      <scheme val="minor"/>
    </font>
    <font>
      <sz val="11"/>
      <color rgb="FFFFFFFF"/>
      <name val="Calibri"/>
      <family val="2"/>
      <scheme val="minor"/>
    </font>
    <font>
      <sz val="11"/>
      <color theme="1"/>
      <name val="Calibri"/>
      <family val="2"/>
      <scheme val="minor"/>
    </font>
    <font>
      <sz val="12"/>
      <color theme="1"/>
      <name val="Calibri"/>
      <family val="2"/>
    </font>
    <font>
      <sz val="11"/>
      <color rgb="FF7030A0"/>
      <name val="Calibri"/>
      <family val="2"/>
    </font>
    <font>
      <sz val="10"/>
      <color rgb="FFFF0000"/>
      <name val="Calibri"/>
      <family val="2"/>
    </font>
    <font>
      <sz val="11"/>
      <color rgb="FFC00000"/>
      <name val="Calibri"/>
      <family val="2"/>
      <scheme val="minor"/>
    </font>
    <font>
      <sz val="11"/>
      <color theme="5" tint="-0.249977111117893"/>
      <name val="Calibri"/>
      <family val="2"/>
    </font>
    <font>
      <sz val="11"/>
      <color theme="5" tint="-0.249977111117893"/>
      <name val="Calibri"/>
      <family val="2"/>
      <scheme val="minor"/>
    </font>
    <font>
      <sz val="11"/>
      <color rgb="FF7030A0"/>
      <name val="Calibri"/>
      <family val="2"/>
      <scheme val="minor"/>
    </font>
    <font>
      <sz val="10"/>
      <color rgb="FF000000"/>
      <name val="Calibri"/>
      <family val="2"/>
      <scheme val="minor"/>
    </font>
    <font>
      <b/>
      <sz val="11"/>
      <color rgb="FFFFFFFF"/>
      <name val="Calibri"/>
      <family val="2"/>
      <scheme val="minor"/>
    </font>
    <font>
      <sz val="12"/>
      <name val="Calibri"/>
      <family val="2"/>
    </font>
    <font>
      <sz val="10"/>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2F2F2"/>
        <bgColor indexed="64"/>
      </patternFill>
    </fill>
    <fill>
      <patternFill patternType="solid">
        <fgColor rgb="FFFFFFFF"/>
        <bgColor indexed="64"/>
      </patternFill>
    </fill>
    <fill>
      <patternFill patternType="solid">
        <fgColor rgb="FFEDEDED"/>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0.34998626667073579"/>
        <bgColor rgb="FF938953"/>
      </patternFill>
    </fill>
    <fill>
      <patternFill patternType="solid">
        <fgColor theme="0" tint="-0.249977111117893"/>
        <bgColor rgb="FFD9D9D9"/>
      </patternFill>
    </fill>
    <fill>
      <patternFill patternType="solid">
        <fgColor theme="0" tint="-0.249977111117893"/>
        <bgColor indexed="64"/>
      </patternFill>
    </fill>
    <fill>
      <patternFill patternType="solid">
        <fgColor rgb="FFFFFF00"/>
        <bgColor indexed="64"/>
      </patternFill>
    </fill>
    <fill>
      <patternFill patternType="solid">
        <fgColor rgb="FFA6A6A6"/>
        <bgColor rgb="FF538DD5"/>
      </patternFill>
    </fill>
  </fills>
  <borders count="15">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medium">
        <color theme="5"/>
      </left>
      <right style="medium">
        <color theme="5"/>
      </right>
      <top style="medium">
        <color theme="5"/>
      </top>
      <bottom style="medium">
        <color theme="5"/>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medium">
        <color rgb="FF7F7F7F"/>
      </bottom>
      <diagonal/>
    </border>
    <border>
      <left/>
      <right/>
      <top/>
      <bottom style="medium">
        <color rgb="FFC9C9C9"/>
      </bottom>
      <diagonal/>
    </border>
    <border>
      <left/>
      <right/>
      <top style="thin">
        <color theme="0"/>
      </top>
      <bottom style="thin">
        <color theme="0"/>
      </bottom>
      <diagonal/>
    </border>
    <border>
      <left style="medium">
        <color auto="1"/>
      </left>
      <right style="medium">
        <color auto="1"/>
      </right>
      <top style="medium">
        <color auto="1"/>
      </top>
      <bottom/>
      <diagonal/>
    </border>
    <border>
      <left style="medium">
        <color auto="1"/>
      </left>
      <right style="medium">
        <color auto="1"/>
      </right>
      <top style="thin">
        <color auto="1"/>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s>
  <cellStyleXfs count="120">
    <xf numFmtId="0" fontId="0" fillId="0" borderId="0"/>
    <xf numFmtId="0" fontId="1" fillId="0" borderId="0">
      <alignment vertical="center"/>
    </xf>
    <xf numFmtId="0" fontId="2"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2" fillId="0" borderId="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xf numFmtId="0" fontId="62" fillId="0" borderId="0" applyNumberFormat="0" applyFill="0" applyBorder="0" applyAlignment="0" applyProtection="0"/>
    <xf numFmtId="0" fontId="28" fillId="0" borderId="0" applyNumberFormat="0" applyFill="0" applyBorder="0" applyAlignment="0" applyProtection="0"/>
  </cellStyleXfs>
  <cellXfs count="181">
    <xf numFmtId="0" fontId="0" fillId="0" borderId="0" xfId="0"/>
    <xf numFmtId="0" fontId="0" fillId="2" borderId="0" xfId="0" applyFill="1"/>
    <xf numFmtId="0" fontId="0" fillId="2" borderId="0" xfId="0" applyFill="1" applyAlignment="1">
      <alignment wrapText="1"/>
    </xf>
    <xf numFmtId="0" fontId="10" fillId="0" borderId="0" xfId="0" applyFont="1" applyAlignment="1">
      <alignment horizontal="justify" vertical="center" wrapText="1"/>
    </xf>
    <xf numFmtId="0" fontId="0" fillId="2" borderId="2" xfId="0" applyFill="1" applyBorder="1"/>
    <xf numFmtId="0" fontId="0" fillId="0" borderId="2" xfId="0" applyBorder="1"/>
    <xf numFmtId="0" fontId="12" fillId="0" borderId="2" xfId="0" applyFont="1" applyBorder="1" applyAlignment="1">
      <alignment horizontal="left" vertical="center" indent="6"/>
    </xf>
    <xf numFmtId="0" fontId="12" fillId="0" borderId="2" xfId="0" applyFont="1" applyBorder="1" applyAlignment="1">
      <alignment horizontal="left" vertical="center" indent="3"/>
    </xf>
    <xf numFmtId="0" fontId="10" fillId="0" borderId="2" xfId="0" applyFont="1" applyBorder="1" applyAlignment="1">
      <alignment horizontal="justify" vertical="center" wrapText="1"/>
    </xf>
    <xf numFmtId="0" fontId="10" fillId="3" borderId="0" xfId="0" applyFont="1" applyFill="1" applyAlignment="1">
      <alignment horizontal="justify" vertical="center" wrapText="1"/>
    </xf>
    <xf numFmtId="0" fontId="14" fillId="4" borderId="6" xfId="0" applyFont="1" applyFill="1" applyBorder="1" applyAlignment="1">
      <alignment horizontal="justify" vertical="center" wrapText="1"/>
    </xf>
    <xf numFmtId="0" fontId="13" fillId="0" borderId="0" xfId="0" applyFont="1" applyAlignment="1">
      <alignment horizontal="justify" vertical="center"/>
    </xf>
    <xf numFmtId="0" fontId="10" fillId="0" borderId="2" xfId="0" applyFont="1" applyBorder="1" applyAlignment="1">
      <alignment horizontal="justify" vertical="center"/>
    </xf>
    <xf numFmtId="0" fontId="15" fillId="5" borderId="0" xfId="0" applyFont="1" applyFill="1" applyAlignment="1">
      <alignment horizontal="justify" vertical="center" wrapText="1"/>
    </xf>
    <xf numFmtId="0" fontId="16" fillId="5" borderId="0" xfId="0" applyFont="1" applyFill="1" applyAlignment="1">
      <alignment horizontal="justify" vertical="center" wrapText="1"/>
    </xf>
    <xf numFmtId="0" fontId="15" fillId="0" borderId="0" xfId="0" applyFont="1" applyAlignment="1">
      <alignment horizontal="justify" vertical="center" wrapText="1"/>
    </xf>
    <xf numFmtId="0" fontId="16" fillId="0" borderId="0" xfId="0" applyFont="1" applyAlignment="1">
      <alignment horizontal="justify" vertical="center" wrapText="1"/>
    </xf>
    <xf numFmtId="0" fontId="16" fillId="0" borderId="7" xfId="0" applyFont="1" applyBorder="1" applyAlignment="1">
      <alignment horizontal="justify" vertical="center" wrapText="1"/>
    </xf>
    <xf numFmtId="0" fontId="15" fillId="0" borderId="7" xfId="0" applyFont="1" applyBorder="1" applyAlignment="1">
      <alignment horizontal="justify" vertical="center" wrapText="1"/>
    </xf>
    <xf numFmtId="0" fontId="17" fillId="0" borderId="8" xfId="0" applyFont="1" applyBorder="1" applyAlignment="1">
      <alignment horizontal="center" vertical="center"/>
    </xf>
    <xf numFmtId="0" fontId="0" fillId="0" borderId="0" xfId="0" applyAlignment="1">
      <alignment wrapText="1"/>
    </xf>
    <xf numFmtId="0" fontId="0" fillId="0" borderId="0" xfId="0" quotePrefix="1" applyAlignment="1">
      <alignment wrapText="1"/>
    </xf>
    <xf numFmtId="0" fontId="10" fillId="0" borderId="5" xfId="0" applyFont="1" applyBorder="1" applyAlignment="1">
      <alignment vertical="center" wrapText="1"/>
    </xf>
    <xf numFmtId="0" fontId="10" fillId="0" borderId="4" xfId="0" applyFont="1" applyBorder="1" applyAlignment="1">
      <alignment vertical="center" wrapText="1"/>
    </xf>
    <xf numFmtId="0" fontId="11" fillId="0" borderId="4" xfId="0" applyFont="1" applyBorder="1" applyAlignment="1">
      <alignment vertical="center"/>
    </xf>
    <xf numFmtId="0" fontId="17" fillId="0" borderId="8" xfId="0" applyFont="1" applyBorder="1" applyAlignment="1">
      <alignment vertical="center" wrapText="1"/>
    </xf>
    <xf numFmtId="0" fontId="5" fillId="0" borderId="0" xfId="0" applyFont="1" applyAlignment="1">
      <alignment horizontal="center" vertical="top" wrapText="1"/>
    </xf>
    <xf numFmtId="0" fontId="0" fillId="2" borderId="0" xfId="0" applyFill="1" applyAlignment="1">
      <alignment vertical="top" wrapText="1"/>
    </xf>
    <xf numFmtId="0" fontId="8" fillId="2" borderId="3" xfId="0" applyFont="1" applyFill="1" applyBorder="1" applyAlignment="1">
      <alignment horizontal="center" vertical="top" wrapText="1"/>
    </xf>
    <xf numFmtId="0" fontId="0" fillId="2" borderId="0" xfId="0" applyFill="1" applyAlignment="1">
      <alignment horizontal="center" vertical="top" wrapText="1"/>
    </xf>
    <xf numFmtId="0" fontId="6" fillId="0" borderId="0" xfId="0" applyFont="1" applyAlignment="1">
      <alignment horizontal="center" vertical="top" wrapText="1"/>
    </xf>
    <xf numFmtId="0" fontId="0" fillId="2" borderId="0" xfId="0" applyFill="1" applyAlignment="1">
      <alignment vertical="top"/>
    </xf>
    <xf numFmtId="0" fontId="7" fillId="2" borderId="0" xfId="0" applyFont="1" applyFill="1" applyAlignment="1">
      <alignment horizontal="center" vertical="top" wrapText="1"/>
    </xf>
    <xf numFmtId="0" fontId="0" fillId="2" borderId="0" xfId="0" applyFill="1" applyAlignment="1">
      <alignment horizontal="center" vertical="top"/>
    </xf>
    <xf numFmtId="0" fontId="7" fillId="2" borderId="0" xfId="0" applyFont="1" applyFill="1" applyAlignment="1">
      <alignment horizontal="justify" vertical="top" wrapText="1"/>
    </xf>
    <xf numFmtId="0" fontId="9" fillId="2" borderId="0" xfId="0" applyFont="1" applyFill="1" applyAlignment="1">
      <alignment horizontal="justify" vertical="top" wrapText="1"/>
    </xf>
    <xf numFmtId="0" fontId="7" fillId="2" borderId="0" xfId="0" applyFont="1" applyFill="1" applyAlignment="1">
      <alignment horizontal="justify" vertical="top" wrapText="1" readingOrder="1"/>
    </xf>
    <xf numFmtId="0" fontId="18" fillId="2" borderId="0" xfId="0" applyFont="1" applyFill="1" applyAlignment="1">
      <alignment horizontal="left"/>
    </xf>
    <xf numFmtId="0" fontId="21" fillId="0" borderId="2" xfId="0" applyFont="1" applyBorder="1" applyAlignment="1">
      <alignment horizontal="left" vertical="top"/>
    </xf>
    <xf numFmtId="0" fontId="22" fillId="0" borderId="5" xfId="0" applyFont="1" applyBorder="1" applyAlignment="1">
      <alignment vertical="top" wrapText="1"/>
    </xf>
    <xf numFmtId="0" fontId="10" fillId="0" borderId="5" xfId="0" applyFont="1" applyBorder="1" applyAlignment="1">
      <alignment horizontal="centerContinuous" vertical="top" wrapText="1"/>
    </xf>
    <xf numFmtId="0" fontId="10" fillId="0" borderId="4" xfId="0" applyFont="1" applyBorder="1" applyAlignment="1">
      <alignment horizontal="centerContinuous" vertical="top" wrapText="1"/>
    </xf>
    <xf numFmtId="0" fontId="10" fillId="0" borderId="5" xfId="0" applyFont="1" applyBorder="1" applyAlignment="1">
      <alignment horizontal="centerContinuous" wrapText="1"/>
    </xf>
    <xf numFmtId="0" fontId="10" fillId="0" borderId="4" xfId="0" applyFont="1" applyBorder="1" applyAlignment="1">
      <alignment horizontal="centerContinuous" wrapText="1"/>
    </xf>
    <xf numFmtId="0" fontId="12" fillId="0" borderId="0" xfId="0" applyFont="1" applyAlignment="1">
      <alignment horizontal="left" vertical="top" wrapText="1"/>
    </xf>
    <xf numFmtId="0" fontId="10" fillId="0" borderId="0" xfId="0" applyFont="1" applyAlignment="1">
      <alignment horizontal="justify" vertical="top" wrapText="1"/>
    </xf>
    <xf numFmtId="0" fontId="19" fillId="0" borderId="0" xfId="0" applyFont="1" applyAlignment="1">
      <alignment horizontal="justify" vertical="top" wrapText="1"/>
    </xf>
    <xf numFmtId="0" fontId="15" fillId="0" borderId="0" xfId="0" applyFont="1" applyAlignment="1">
      <alignment vertical="top" wrapText="1"/>
    </xf>
    <xf numFmtId="0" fontId="15" fillId="2" borderId="0" xfId="0" applyFont="1" applyFill="1" applyAlignment="1">
      <alignment vertical="top" wrapText="1"/>
    </xf>
    <xf numFmtId="0" fontId="20" fillId="0" borderId="5" xfId="0" applyFont="1" applyBorder="1" applyAlignment="1">
      <alignment vertical="top" wrapText="1"/>
    </xf>
    <xf numFmtId="0" fontId="0" fillId="0" borderId="0" xfId="0" applyAlignment="1">
      <alignment vertical="top" wrapText="1"/>
    </xf>
    <xf numFmtId="0" fontId="22" fillId="0" borderId="0" xfId="0" applyFont="1" applyAlignment="1">
      <alignment horizontal="justify" vertical="top" wrapText="1"/>
    </xf>
    <xf numFmtId="0" fontId="23" fillId="0" borderId="0" xfId="0" applyFont="1" applyAlignment="1">
      <alignment horizontal="justify" vertical="top" wrapText="1"/>
    </xf>
    <xf numFmtId="0" fontId="22" fillId="0" borderId="0" xfId="0" applyFont="1" applyAlignment="1">
      <alignment horizontal="justify" vertical="top"/>
    </xf>
    <xf numFmtId="0" fontId="24" fillId="0" borderId="0" xfId="0" applyFont="1" applyAlignment="1">
      <alignment horizontal="justify" vertical="top" wrapText="1"/>
    </xf>
    <xf numFmtId="0" fontId="24" fillId="0" borderId="0" xfId="0" applyFont="1" applyAlignment="1">
      <alignment horizontal="justify" vertical="top"/>
    </xf>
    <xf numFmtId="0" fontId="25" fillId="6" borderId="9" xfId="0" applyFont="1" applyFill="1" applyBorder="1" applyAlignment="1">
      <alignment horizontal="center" vertical="top" wrapText="1"/>
    </xf>
    <xf numFmtId="0" fontId="27" fillId="0" borderId="0" xfId="0" applyFont="1" applyAlignment="1">
      <alignment horizontal="left" vertical="top" wrapText="1"/>
    </xf>
    <xf numFmtId="0" fontId="27" fillId="0" borderId="5" xfId="0" applyFont="1" applyBorder="1" applyAlignment="1">
      <alignment vertical="top" wrapText="1"/>
    </xf>
    <xf numFmtId="0" fontId="26" fillId="7" borderId="10" xfId="0" applyFont="1" applyFill="1" applyBorder="1" applyAlignment="1">
      <alignment horizontal="center" vertical="top" wrapText="1"/>
    </xf>
    <xf numFmtId="0" fontId="32" fillId="0" borderId="1" xfId="2" applyFont="1" applyFill="1" applyBorder="1" applyAlignment="1" applyProtection="1">
      <alignment horizontal="center" vertical="center" wrapText="1"/>
      <protection locked="0"/>
    </xf>
    <xf numFmtId="0" fontId="12" fillId="0" borderId="5" xfId="0" applyFont="1" applyBorder="1" applyAlignment="1">
      <alignment horizontal="left" vertical="center" indent="6"/>
    </xf>
    <xf numFmtId="0" fontId="0" fillId="0" borderId="4" xfId="0" applyBorder="1"/>
    <xf numFmtId="0" fontId="36" fillId="0" borderId="0" xfId="0" applyFont="1" applyAlignment="1">
      <alignment horizontal="justify" vertical="top" wrapText="1"/>
    </xf>
    <xf numFmtId="0" fontId="37" fillId="0" borderId="0" xfId="0" applyFont="1" applyAlignment="1">
      <alignment horizontal="justify" vertical="top" wrapText="1"/>
    </xf>
    <xf numFmtId="0" fontId="23" fillId="0" borderId="0" xfId="0" applyFont="1" applyAlignment="1">
      <alignment horizontal="justify" vertical="top"/>
    </xf>
    <xf numFmtId="0" fontId="32" fillId="0" borderId="0" xfId="2" applyFont="1" applyFill="1" applyBorder="1" applyAlignment="1" applyProtection="1">
      <alignment horizontal="center" vertical="center" wrapText="1"/>
      <protection locked="0"/>
    </xf>
    <xf numFmtId="0" fontId="40" fillId="0" borderId="5" xfId="0" applyFont="1" applyBorder="1" applyAlignment="1">
      <alignment vertical="top" wrapText="1"/>
    </xf>
    <xf numFmtId="0" fontId="41" fillId="0" borderId="0" xfId="0" applyFont="1" applyAlignment="1">
      <alignment horizontal="justify" vertical="top" wrapText="1"/>
    </xf>
    <xf numFmtId="0" fontId="43" fillId="8" borderId="1" xfId="13" applyFont="1" applyFill="1" applyBorder="1" applyAlignment="1">
      <alignment vertical="top" wrapText="1"/>
    </xf>
    <xf numFmtId="0" fontId="35" fillId="0" borderId="1" xfId="13" applyFont="1" applyFill="1" applyBorder="1" applyAlignment="1">
      <alignment wrapText="1"/>
    </xf>
    <xf numFmtId="0" fontId="46" fillId="0" borderId="1" xfId="13" applyFont="1" applyFill="1" applyBorder="1" applyAlignment="1">
      <alignment wrapText="1"/>
    </xf>
    <xf numFmtId="0" fontId="48" fillId="0" borderId="1" xfId="13" applyFont="1" applyFill="1" applyBorder="1" applyAlignment="1">
      <alignment wrapText="1"/>
    </xf>
    <xf numFmtId="0" fontId="50" fillId="0" borderId="1" xfId="13" applyFont="1" applyFill="1" applyBorder="1" applyAlignment="1">
      <alignment horizontal="left" wrapText="1"/>
    </xf>
    <xf numFmtId="0" fontId="45" fillId="0" borderId="1" xfId="13" applyFont="1" applyFill="1" applyBorder="1" applyAlignment="1"/>
    <xf numFmtId="0" fontId="47" fillId="0" borderId="1" xfId="13" applyFont="1" applyFill="1" applyBorder="1" applyAlignment="1">
      <alignment horizontal="center" vertical="center" wrapText="1"/>
    </xf>
    <xf numFmtId="0" fontId="35" fillId="0" borderId="0" xfId="13" applyFont="1"/>
    <xf numFmtId="0" fontId="42" fillId="0" borderId="0" xfId="13" applyFont="1" applyAlignment="1"/>
    <xf numFmtId="0" fontId="35" fillId="0" borderId="1" xfId="13" applyFont="1" applyFill="1" applyBorder="1" applyAlignment="1"/>
    <xf numFmtId="0" fontId="33" fillId="0" borderId="0" xfId="13" applyFont="1" applyAlignment="1">
      <alignment wrapText="1"/>
    </xf>
    <xf numFmtId="0" fontId="46" fillId="0" borderId="0" xfId="13" applyFont="1" applyAlignment="1">
      <alignment wrapText="1"/>
    </xf>
    <xf numFmtId="0" fontId="35" fillId="0" borderId="0" xfId="13" applyFont="1" applyAlignment="1">
      <alignment wrapText="1"/>
    </xf>
    <xf numFmtId="0" fontId="0" fillId="0" borderId="0" xfId="0" applyFill="1" applyAlignment="1">
      <alignment wrapText="1"/>
    </xf>
    <xf numFmtId="0" fontId="0" fillId="0" borderId="0" xfId="0" applyNumberFormat="1" applyFill="1" applyAlignment="1">
      <alignment wrapText="1"/>
    </xf>
    <xf numFmtId="0" fontId="0" fillId="0" borderId="0" xfId="0" applyNumberFormat="1" applyAlignment="1">
      <alignment wrapText="1"/>
    </xf>
    <xf numFmtId="0" fontId="38" fillId="9" borderId="11" xfId="13" applyFont="1" applyFill="1" applyBorder="1" applyAlignment="1">
      <alignment horizontal="center" vertical="center"/>
    </xf>
    <xf numFmtId="0" fontId="38" fillId="9" borderId="12" xfId="13" applyFont="1" applyFill="1" applyBorder="1" applyAlignment="1">
      <alignment horizontal="center" vertical="center"/>
    </xf>
    <xf numFmtId="0" fontId="38" fillId="9" borderId="12" xfId="13" applyFont="1" applyFill="1" applyBorder="1" applyAlignment="1">
      <alignment horizontal="center" vertical="center" wrapText="1"/>
    </xf>
    <xf numFmtId="0" fontId="42" fillId="10" borderId="0" xfId="13" applyFont="1" applyFill="1" applyAlignment="1"/>
    <xf numFmtId="0" fontId="38" fillId="9" borderId="0" xfId="13" applyFont="1" applyFill="1" applyBorder="1" applyAlignment="1">
      <alignment horizontal="center" vertical="center" wrapText="1"/>
    </xf>
    <xf numFmtId="0" fontId="35" fillId="0" borderId="13" xfId="13" applyFont="1" applyFill="1" applyBorder="1" applyAlignment="1">
      <alignment vertical="center"/>
    </xf>
    <xf numFmtId="0" fontId="60" fillId="0" borderId="0" xfId="13" applyFont="1"/>
    <xf numFmtId="0" fontId="43" fillId="8" borderId="0" xfId="13" applyFont="1" applyFill="1" applyBorder="1" applyAlignment="1">
      <alignment vertical="top" wrapText="1"/>
    </xf>
    <xf numFmtId="0" fontId="35" fillId="0" borderId="0" xfId="13" applyFont="1" applyBorder="1"/>
    <xf numFmtId="0" fontId="42" fillId="0" borderId="0" xfId="13" applyFont="1" applyBorder="1" applyAlignment="1"/>
    <xf numFmtId="0" fontId="45" fillId="0" borderId="1" xfId="13" applyFont="1" applyFill="1" applyBorder="1" applyAlignment="1">
      <alignment wrapText="1"/>
    </xf>
    <xf numFmtId="0" fontId="30" fillId="0" borderId="1" xfId="2" applyFont="1" applyFill="1" applyBorder="1" applyAlignment="1">
      <alignment horizontal="left" wrapText="1"/>
    </xf>
    <xf numFmtId="0" fontId="33" fillId="0" borderId="1" xfId="13" applyFont="1" applyFill="1" applyBorder="1" applyAlignment="1">
      <alignment horizontal="left" wrapText="1"/>
    </xf>
    <xf numFmtId="0" fontId="4" fillId="0" borderId="1" xfId="2" applyFont="1" applyFill="1" applyBorder="1" applyAlignment="1">
      <alignment horizontal="left" wrapText="1"/>
    </xf>
    <xf numFmtId="0" fontId="64" fillId="2" borderId="0" xfId="0" applyFont="1" applyFill="1" applyAlignment="1">
      <alignment horizontal="center" vertical="top" wrapText="1"/>
    </xf>
    <xf numFmtId="0" fontId="65" fillId="0" borderId="2" xfId="0" applyFont="1" applyBorder="1" applyAlignment="1">
      <alignment horizontal="left" vertical="top"/>
    </xf>
    <xf numFmtId="0" fontId="66" fillId="0" borderId="2" xfId="0" applyFont="1" applyBorder="1" applyAlignment="1">
      <alignment horizontal="center" vertical="top"/>
    </xf>
    <xf numFmtId="0" fontId="67" fillId="2" borderId="0" xfId="0" applyFont="1" applyFill="1" applyAlignment="1">
      <alignment horizontal="justify" vertical="top" wrapText="1"/>
    </xf>
    <xf numFmtId="0" fontId="68" fillId="8" borderId="1" xfId="13" applyFont="1" applyFill="1" applyBorder="1" applyAlignment="1">
      <alignment vertical="top" wrapText="1"/>
    </xf>
    <xf numFmtId="0" fontId="69" fillId="0" borderId="1" xfId="13" applyFont="1" applyBorder="1"/>
    <xf numFmtId="0" fontId="70" fillId="0" borderId="1" xfId="13" applyFont="1" applyBorder="1" applyAlignment="1"/>
    <xf numFmtId="0" fontId="69" fillId="0" borderId="1" xfId="13" applyFont="1" applyFill="1" applyBorder="1"/>
    <xf numFmtId="0" fontId="69" fillId="0" borderId="1" xfId="13" applyFont="1" applyFill="1" applyBorder="1" applyAlignment="1">
      <alignment horizontal="center"/>
    </xf>
    <xf numFmtId="0" fontId="69" fillId="0" borderId="1" xfId="13" applyFont="1" applyFill="1" applyBorder="1" applyAlignment="1">
      <alignment wrapText="1"/>
    </xf>
    <xf numFmtId="0" fontId="71" fillId="0" borderId="1" xfId="13" applyFont="1" applyFill="1" applyBorder="1" applyAlignment="1">
      <alignment horizontal="center" wrapText="1"/>
    </xf>
    <xf numFmtId="0" fontId="69" fillId="0" borderId="1" xfId="13" applyFont="1" applyFill="1" applyBorder="1" applyAlignment="1">
      <alignment horizontal="center" wrapText="1"/>
    </xf>
    <xf numFmtId="0" fontId="69" fillId="0" borderId="1" xfId="13" applyFont="1" applyBorder="1" applyAlignment="1">
      <alignment horizontal="center"/>
    </xf>
    <xf numFmtId="0" fontId="69" fillId="0" borderId="1" xfId="13" applyFont="1" applyFill="1" applyBorder="1" applyAlignment="1">
      <alignment horizontal="left"/>
    </xf>
    <xf numFmtId="0" fontId="71" fillId="0" borderId="1" xfId="13" applyFont="1" applyFill="1" applyBorder="1" applyAlignment="1">
      <alignment horizontal="left" wrapText="1"/>
    </xf>
    <xf numFmtId="0" fontId="69" fillId="0" borderId="1" xfId="13" applyFont="1" applyFill="1" applyBorder="1" applyAlignment="1">
      <alignment horizontal="left" wrapText="1"/>
    </xf>
    <xf numFmtId="0" fontId="73" fillId="0" borderId="1" xfId="13" applyFont="1" applyFill="1" applyBorder="1" applyAlignment="1">
      <alignment horizontal="left" wrapText="1"/>
    </xf>
    <xf numFmtId="0" fontId="71" fillId="0" borderId="1" xfId="13" applyFont="1" applyBorder="1" applyAlignment="1">
      <alignment horizontal="left" wrapText="1"/>
    </xf>
    <xf numFmtId="0" fontId="35" fillId="0" borderId="1" xfId="13" applyFont="1" applyFill="1" applyBorder="1" applyAlignment="1">
      <alignment horizontal="center" vertical="center" wrapText="1"/>
    </xf>
    <xf numFmtId="0" fontId="44" fillId="0" borderId="1" xfId="13" applyFont="1" applyFill="1" applyBorder="1" applyAlignment="1">
      <alignment horizontal="center" vertical="center" wrapText="1"/>
    </xf>
    <xf numFmtId="0" fontId="33" fillId="0" borderId="1" xfId="13" applyFont="1" applyFill="1" applyBorder="1" applyAlignment="1">
      <alignment horizontal="center" vertical="center"/>
    </xf>
    <xf numFmtId="0" fontId="33" fillId="0" borderId="1" xfId="13" applyFont="1" applyFill="1" applyBorder="1" applyAlignment="1">
      <alignment horizontal="center" vertical="center" wrapText="1"/>
    </xf>
    <xf numFmtId="0" fontId="46" fillId="0" borderId="1" xfId="13" applyFont="1" applyFill="1" applyBorder="1" applyAlignment="1">
      <alignment horizontal="center" vertical="center" wrapText="1"/>
    </xf>
    <xf numFmtId="0" fontId="46" fillId="0" borderId="1" xfId="13" applyFont="1" applyFill="1" applyBorder="1" applyAlignment="1">
      <alignment horizontal="center" vertical="center"/>
    </xf>
    <xf numFmtId="0" fontId="52" fillId="0" borderId="1" xfId="13" applyFont="1" applyFill="1" applyBorder="1" applyAlignment="1">
      <alignment horizontal="center" vertical="center" wrapText="1"/>
    </xf>
    <xf numFmtId="0" fontId="30" fillId="0" borderId="1" xfId="13" applyFont="1" applyFill="1" applyBorder="1" applyAlignment="1">
      <alignment horizontal="center" vertical="center" wrapText="1"/>
    </xf>
    <xf numFmtId="0" fontId="3" fillId="0" borderId="1" xfId="13" applyFont="1" applyFill="1" applyBorder="1" applyAlignment="1">
      <alignment horizontal="center" vertical="center" wrapText="1"/>
    </xf>
    <xf numFmtId="0" fontId="29" fillId="0" borderId="1" xfId="13" applyFont="1" applyFill="1" applyBorder="1" applyAlignment="1">
      <alignment horizontal="center" vertical="center" wrapText="1"/>
    </xf>
    <xf numFmtId="0" fontId="4" fillId="0" borderId="1" xfId="13" applyFont="1" applyFill="1" applyBorder="1" applyAlignment="1">
      <alignment horizontal="center" vertical="center" wrapText="1"/>
    </xf>
    <xf numFmtId="0" fontId="49" fillId="0" borderId="1" xfId="13" applyFont="1" applyFill="1" applyBorder="1" applyAlignment="1">
      <alignment horizontal="center" vertical="center" wrapText="1"/>
    </xf>
    <xf numFmtId="0" fontId="35" fillId="0" borderId="1" xfId="13" applyFont="1" applyFill="1" applyBorder="1" applyAlignment="1">
      <alignment horizontal="left" wrapText="1"/>
    </xf>
    <xf numFmtId="0" fontId="52" fillId="0" borderId="1" xfId="13" applyFont="1" applyFill="1" applyBorder="1" applyAlignment="1">
      <alignment horizontal="left" wrapText="1"/>
    </xf>
    <xf numFmtId="0" fontId="34" fillId="0" borderId="1" xfId="13" applyFont="1" applyFill="1" applyBorder="1" applyAlignment="1">
      <alignment horizontal="center" vertical="center" wrapText="1"/>
    </xf>
    <xf numFmtId="0" fontId="51" fillId="0" borderId="1" xfId="13" applyFont="1" applyFill="1" applyBorder="1" applyAlignment="1">
      <alignment horizontal="center" vertical="center" wrapText="1"/>
    </xf>
    <xf numFmtId="0" fontId="51" fillId="0" borderId="1" xfId="13" applyFont="1" applyFill="1" applyBorder="1" applyAlignment="1">
      <alignment horizontal="center" vertical="center"/>
    </xf>
    <xf numFmtId="0" fontId="47" fillId="0" borderId="1" xfId="13" applyFont="1" applyFill="1" applyBorder="1" applyAlignment="1">
      <alignment horizontal="center" vertical="center"/>
    </xf>
    <xf numFmtId="0" fontId="48" fillId="0" borderId="1" xfId="13" applyFont="1" applyFill="1" applyBorder="1" applyAlignment="1">
      <alignment horizontal="center" vertical="center" wrapText="1"/>
    </xf>
    <xf numFmtId="0" fontId="74" fillId="0" borderId="1" xfId="13" applyFont="1" applyFill="1" applyBorder="1" applyAlignment="1">
      <alignment horizontal="left" wrapText="1"/>
    </xf>
    <xf numFmtId="0" fontId="74" fillId="0" borderId="1" xfId="13" applyFont="1" applyFill="1" applyBorder="1" applyAlignment="1">
      <alignment wrapText="1"/>
    </xf>
    <xf numFmtId="0" fontId="42" fillId="0" borderId="1" xfId="13" applyFont="1" applyFill="1" applyBorder="1" applyAlignment="1"/>
    <xf numFmtId="0" fontId="38" fillId="0" borderId="1" xfId="13" applyFont="1" applyFill="1" applyBorder="1" applyAlignment="1">
      <alignment horizontal="center" vertical="center" wrapText="1"/>
    </xf>
    <xf numFmtId="0" fontId="38" fillId="0" borderId="1" xfId="13" applyFont="1" applyFill="1" applyBorder="1" applyAlignment="1">
      <alignment wrapText="1"/>
    </xf>
    <xf numFmtId="0" fontId="75" fillId="0" borderId="1" xfId="13" applyFont="1" applyFill="1" applyBorder="1" applyAlignment="1"/>
    <xf numFmtId="0" fontId="76" fillId="0" borderId="1" xfId="13" applyFont="1" applyFill="1" applyBorder="1" applyAlignment="1">
      <alignment horizontal="center" vertical="center" wrapText="1"/>
    </xf>
    <xf numFmtId="0" fontId="55" fillId="0" borderId="1" xfId="2" applyFont="1" applyFill="1" applyBorder="1" applyAlignment="1" applyProtection="1">
      <alignment horizontal="center" vertical="center" wrapText="1"/>
      <protection locked="0"/>
    </xf>
    <xf numFmtId="0" fontId="35" fillId="0" borderId="13" xfId="13" applyFont="1" applyFill="1" applyBorder="1" applyAlignment="1">
      <alignment horizontal="center" vertical="center"/>
    </xf>
    <xf numFmtId="0" fontId="42" fillId="0" borderId="0" xfId="13" applyFont="1" applyAlignment="1">
      <alignment horizontal="center"/>
    </xf>
    <xf numFmtId="0" fontId="78" fillId="0" borderId="1" xfId="13" applyFont="1" applyBorder="1" applyAlignment="1">
      <alignment horizontal="center" vertical="center" wrapText="1"/>
    </xf>
    <xf numFmtId="0" fontId="3" fillId="0" borderId="1" xfId="13" applyFont="1" applyBorder="1" applyAlignment="1">
      <alignment horizontal="center" vertical="center" wrapText="1"/>
    </xf>
    <xf numFmtId="0" fontId="79" fillId="0" borderId="1" xfId="13" applyFont="1" applyBorder="1" applyAlignment="1">
      <alignment horizontal="left" wrapText="1"/>
    </xf>
    <xf numFmtId="0" fontId="80" fillId="0" borderId="1" xfId="13" applyFont="1" applyBorder="1" applyAlignment="1">
      <alignment wrapText="1"/>
    </xf>
    <xf numFmtId="0" fontId="29" fillId="0" borderId="1" xfId="13" applyFont="1" applyBorder="1"/>
    <xf numFmtId="0" fontId="33" fillId="0" borderId="1" xfId="13" applyFont="1" applyFill="1" applyBorder="1" applyAlignment="1">
      <alignment wrapText="1"/>
    </xf>
    <xf numFmtId="0" fontId="30" fillId="2" borderId="1" xfId="2" applyFont="1" applyFill="1" applyBorder="1" applyAlignment="1" applyProtection="1">
      <alignment horizontal="center" vertical="center" wrapText="1"/>
      <protection locked="0"/>
    </xf>
    <xf numFmtId="0" fontId="81" fillId="2" borderId="1" xfId="0" applyFont="1" applyFill="1" applyBorder="1" applyAlignment="1">
      <alignment horizontal="center" wrapText="1"/>
    </xf>
    <xf numFmtId="0" fontId="55" fillId="2" borderId="1" xfId="0" applyFont="1" applyFill="1" applyBorder="1" applyAlignment="1">
      <alignment horizontal="center" wrapText="1"/>
    </xf>
    <xf numFmtId="0" fontId="4" fillId="2" borderId="1" xfId="0" applyFont="1" applyFill="1" applyBorder="1" applyAlignment="1">
      <alignment horizontal="center" wrapText="1"/>
    </xf>
    <xf numFmtId="0" fontId="33" fillId="0" borderId="1" xfId="13" applyFont="1" applyBorder="1" applyAlignment="1">
      <alignment horizontal="center" vertical="center" wrapText="1"/>
    </xf>
    <xf numFmtId="0" fontId="35" fillId="0" borderId="1" xfId="13" applyFont="1" applyBorder="1" applyAlignment="1">
      <alignment horizontal="center" vertical="center" wrapText="1"/>
    </xf>
    <xf numFmtId="0" fontId="82" fillId="0" borderId="0" xfId="0" applyFont="1" applyAlignment="1">
      <alignment horizontal="justify" vertical="center" readingOrder="2"/>
    </xf>
    <xf numFmtId="0" fontId="35" fillId="11" borderId="1" xfId="13" applyFont="1" applyFill="1" applyBorder="1" applyAlignment="1">
      <alignment horizontal="center" vertical="center" wrapText="1"/>
    </xf>
    <xf numFmtId="0" fontId="52" fillId="2" borderId="1" xfId="13" applyFont="1" applyFill="1" applyBorder="1" applyAlignment="1">
      <alignment horizontal="center" vertical="center" wrapText="1"/>
    </xf>
    <xf numFmtId="0" fontId="83" fillId="0" borderId="1" xfId="13" applyFont="1" applyFill="1" applyBorder="1" applyAlignment="1">
      <alignment horizontal="center" vertical="center" wrapText="1"/>
    </xf>
    <xf numFmtId="0" fontId="84" fillId="0" borderId="1" xfId="13" applyFont="1" applyFill="1" applyBorder="1" applyAlignment="1">
      <alignment horizontal="left" wrapText="1"/>
    </xf>
    <xf numFmtId="0" fontId="3" fillId="0" borderId="1" xfId="2" applyFont="1" applyFill="1" applyBorder="1" applyAlignment="1" applyProtection="1">
      <alignment horizontal="center" vertical="center" wrapText="1"/>
      <protection locked="0"/>
    </xf>
    <xf numFmtId="0" fontId="83" fillId="0" borderId="1" xfId="13" applyFont="1" applyBorder="1" applyAlignment="1">
      <alignment horizontal="center" vertical="center" wrapText="1" readingOrder="2"/>
    </xf>
    <xf numFmtId="0" fontId="83" fillId="0" borderId="1" xfId="13" applyFont="1" applyBorder="1" applyAlignment="1">
      <alignment horizontal="center" vertical="center" wrapText="1"/>
    </xf>
    <xf numFmtId="0" fontId="3" fillId="0" borderId="1" xfId="13" applyFont="1" applyBorder="1" applyAlignment="1">
      <alignment horizontal="center" vertical="center" wrapText="1" readingOrder="2"/>
    </xf>
    <xf numFmtId="0" fontId="85" fillId="0" borderId="1" xfId="13" applyFont="1" applyBorder="1" applyAlignment="1">
      <alignment horizontal="center" vertical="center" wrapText="1" readingOrder="2"/>
    </xf>
    <xf numFmtId="0" fontId="88" fillId="0" borderId="1" xfId="13" applyFont="1" applyBorder="1" applyAlignment="1">
      <alignment horizontal="center" vertical="center" wrapText="1" readingOrder="2"/>
    </xf>
    <xf numFmtId="0" fontId="52" fillId="0" borderId="1" xfId="13" applyFont="1" applyBorder="1" applyAlignment="1">
      <alignment horizontal="center" vertical="center" wrapText="1"/>
    </xf>
    <xf numFmtId="0" fontId="89" fillId="0" borderId="1" xfId="13" applyFont="1" applyBorder="1" applyAlignment="1">
      <alignment wrapText="1"/>
    </xf>
    <xf numFmtId="0" fontId="90" fillId="12" borderId="1" xfId="0" applyFont="1" applyFill="1" applyBorder="1" applyAlignment="1">
      <alignment vertical="top" wrapText="1"/>
    </xf>
    <xf numFmtId="0" fontId="90" fillId="12" borderId="14" xfId="0" applyFont="1" applyFill="1" applyBorder="1" applyAlignment="1">
      <alignment vertical="top" wrapText="1"/>
    </xf>
    <xf numFmtId="0" fontId="82" fillId="0" borderId="0" xfId="0" applyFont="1" applyAlignment="1">
      <alignment horizontal="center" vertical="center" readingOrder="2"/>
    </xf>
    <xf numFmtId="0" fontId="4" fillId="0" borderId="1" xfId="13" applyFont="1" applyBorder="1" applyAlignment="1">
      <alignment horizontal="center" vertical="center" wrapText="1"/>
    </xf>
    <xf numFmtId="0" fontId="44" fillId="0" borderId="1" xfId="13" applyFont="1" applyBorder="1" applyAlignment="1">
      <alignment horizontal="center" vertical="center" wrapText="1"/>
    </xf>
    <xf numFmtId="0" fontId="44" fillId="0" borderId="1" xfId="13" applyFont="1" applyBorder="1" applyAlignment="1">
      <alignment horizontal="center" vertical="center" wrapText="1" readingOrder="2"/>
    </xf>
    <xf numFmtId="0" fontId="31" fillId="0" borderId="1" xfId="13" applyFont="1" applyBorder="1" applyAlignment="1">
      <alignment horizontal="center" vertical="center" wrapText="1"/>
    </xf>
    <xf numFmtId="0" fontId="78" fillId="0" borderId="1" xfId="13" applyFont="1" applyBorder="1" applyAlignment="1">
      <alignment horizontal="center" vertical="center" wrapText="1" readingOrder="2"/>
    </xf>
    <xf numFmtId="0" fontId="92" fillId="0" borderId="1" xfId="13" applyFont="1" applyBorder="1" applyAlignment="1">
      <alignment wrapText="1"/>
    </xf>
    <xf numFmtId="0" fontId="46" fillId="0" borderId="1" xfId="13" applyFont="1" applyFill="1" applyBorder="1" applyAlignment="1">
      <alignment horizontal="right" vertical="center" wrapText="1"/>
    </xf>
  </cellXfs>
  <cellStyles count="120">
    <cellStyle name="Followed Hyperlink" xfId="12" builtinId="9" hidden="1"/>
    <cellStyle name="Followed Hyperlink" xfId="8" builtinId="9" hidden="1"/>
    <cellStyle name="Followed Hyperlink" xfId="4" builtinId="9" hidden="1"/>
    <cellStyle name="Followed Hyperlink" xfId="6" builtinId="9" hidden="1"/>
    <cellStyle name="Followed Hyperlink" xfId="5" builtinId="9" hidden="1"/>
    <cellStyle name="Followed Hyperlink" xfId="3" builtinId="9" hidden="1"/>
    <cellStyle name="Followed Hyperlink" xfId="7" builtinId="9" hidden="1"/>
    <cellStyle name="Followed Hyperlink" xfId="11" builtinId="9" hidden="1"/>
    <cellStyle name="Followed Hyperlink" xfId="9" builtinId="9" hidden="1"/>
    <cellStyle name="Followed Hyperlink" xfId="10"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Normal" xfId="0" builtinId="0"/>
    <cellStyle name="Normal 2" xfId="1"/>
    <cellStyle name="Normal 3" xfId="2"/>
    <cellStyle name="Normal 4" xfId="13"/>
  </cellStyles>
  <dxfs count="502">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fill>
        <patternFill>
          <fgColor indexed="64"/>
          <bgColor theme="0"/>
        </patternFill>
      </fil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fill>
        <patternFill>
          <fgColor indexed="64"/>
          <bgColor theme="0"/>
        </patternFill>
      </fil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fill>
        <patternFill patternType="solid">
          <fgColor indexed="64"/>
          <bgColor theme="0"/>
        </patternFill>
      </fil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0" tint="-4.9989318521683403E-2"/>
        </patternFill>
      </fill>
    </dxf>
    <dxf>
      <fill>
        <patternFill>
          <bgColor theme="0" tint="-4.9989318521683403E-2"/>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patternType="solid">
          <fgColor rgb="FFB6DDE8"/>
          <bgColor rgb="FFB6DDE8"/>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patternType="solid">
          <fgColor rgb="FFB6DDE8"/>
          <bgColor rgb="FFB6DDE8"/>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bgColor theme="2"/>
        </patternFill>
      </fill>
    </dxf>
    <dxf>
      <fill>
        <patternFill>
          <bgColor theme="2"/>
        </patternFill>
      </fill>
    </dxf>
    <dxf>
      <fill>
        <patternFill>
          <bgColor them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bgColor theme="2"/>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patternType="solid">
          <fgColor rgb="FFB6DDE8"/>
          <bgColor rgb="FFB6DDE8"/>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patternType="solid">
          <fgColor rgb="FFB6DDE8"/>
          <bgColor rgb="FFB6DDE8"/>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patternType="solid">
          <fgColor rgb="FFB6DDE8"/>
          <bgColor rgb="FFB6DDE8"/>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FBD4B4"/>
          <bgColor rgb="FFFBD4B4"/>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patternType="solid">
          <fgColor rgb="FFFBD4B4"/>
          <bgColor rgb="FFFBD4B4"/>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bgColor theme="8" tint="0.59996337778862885"/>
        </patternFill>
      </fill>
    </dxf>
    <dxf>
      <fill>
        <patternFill>
          <bgColor theme="8" tint="0.59996337778862885"/>
        </patternFill>
      </fill>
    </dxf>
    <dxf>
      <fill>
        <patternFill>
          <bgColor theme="0" tint="-4.9989318521683403E-2"/>
        </patternFill>
      </fill>
    </dxf>
    <dxf>
      <fill>
        <patternFill>
          <bgColor them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bgColor theme="0" tint="-4.9989318521683403E-2"/>
        </patternFill>
      </fill>
    </dxf>
    <dxf>
      <fill>
        <patternFill>
          <bgColor theme="0" tint="-4.9989318521683403E-2"/>
        </patternFill>
      </fill>
    </dxf>
    <dxf>
      <fill>
        <patternFill>
          <bgColor them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bgColor theme="2"/>
        </patternFill>
      </fill>
    </dxf>
    <dxf>
      <fill>
        <patternFill>
          <bgColor theme="2"/>
        </patternFill>
      </fill>
    </dxf>
    <dxf>
      <fill>
        <patternFill>
          <bgColor theme="2"/>
        </patternFill>
      </fill>
    </dxf>
    <dxf>
      <fill>
        <patternFill>
          <bgColor theme="2"/>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B6DDE8"/>
          <bgColor rgb="FFB6DDE8"/>
        </patternFill>
      </fill>
    </dxf>
    <dxf>
      <fill>
        <patternFill>
          <fgColor theme="0" tint="-4.9989318521683403E-2"/>
          <bgColor theme="0" tint="-4.9989318521683403E-2"/>
        </patternFill>
      </fill>
    </dxf>
    <dxf>
      <fill>
        <patternFill patternType="solid">
          <fgColor rgb="FFFBD4B4"/>
          <bgColor rgb="FFFBD4B4"/>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fgColor theme="0" tint="-4.9989318521683403E-2"/>
          <bgColor theme="0" tint="-4.9989318521683403E-2"/>
        </patternFill>
      </fill>
    </dxf>
    <dxf>
      <fill>
        <patternFill patternType="solid">
          <fgColor rgb="FFFBD4B4"/>
          <bgColor rgb="FFFBD4B4"/>
        </patternFill>
      </fill>
    </dxf>
    <dxf>
      <fill>
        <patternFill>
          <fgColor theme="0" tint="-4.9989318521683403E-2"/>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FBD4B4"/>
          <bgColor rgb="FFFBD4B4"/>
        </patternFill>
      </fill>
    </dxf>
    <dxf>
      <fill>
        <patternFill patternType="solid">
          <fgColor rgb="FFD8D8D8"/>
          <bgColor rgb="FFD8D8D8"/>
        </patternFill>
      </fill>
    </dxf>
    <dxf>
      <fill>
        <patternFill patternType="solid">
          <fgColor rgb="FFD8D8D8"/>
          <bgColor rgb="FFD8D8D8"/>
        </patternFill>
      </fill>
    </dxf>
    <dxf>
      <fill>
        <patternFill patternType="solid">
          <fgColor rgb="FFB6DDE8"/>
          <bgColor rgb="FFB6DDE8"/>
        </patternFill>
      </fill>
    </dxf>
    <dxf>
      <fill>
        <patternFill patternType="solid">
          <fgColor rgb="FFD8D8D8"/>
          <bgColor rgb="FFD8D8D8"/>
        </patternFill>
      </fill>
    </dxf>
    <dxf>
      <fill>
        <patternFill patternType="solid">
          <fgColor rgb="FFD8D8D8"/>
          <bgColor rgb="FFD8D8D8"/>
        </patternFill>
      </fill>
    </dxf>
    <dxf>
      <fill>
        <patternFill patternType="solid">
          <fgColor rgb="FFB6DDE8"/>
          <bgColor rgb="FFB6DDE8"/>
        </patternFill>
      </fill>
    </dxf>
    <dxf>
      <fill>
        <patternFill patternType="solid">
          <fgColor rgb="FFFBD4B4"/>
          <bgColor rgb="FFFBD4B4"/>
        </patternFill>
      </fill>
    </dxf>
    <dxf>
      <fill>
        <patternFill patternType="solid">
          <fgColor rgb="FFD8D8D8"/>
          <bgColor rgb="FFD8D8D8"/>
        </patternFill>
      </fill>
    </dxf>
  </dxfs>
  <tableStyles count="0" defaultTableStyle="TableStyleMedium2" defaultPivotStyle="PivotStyleLight16"/>
  <colors>
    <mruColors>
      <color rgb="FF0000FF"/>
      <color rgb="FFFF9900"/>
      <color rgb="FFFF3399"/>
      <color rgb="FFD99F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3.png"/><Relationship Id="rId1" Type="http://schemas.openxmlformats.org/officeDocument/2006/relationships/image" Target="../media/image5.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image" Target="../media/image8.png"/><Relationship Id="rId6" Type="http://schemas.openxmlformats.org/officeDocument/2006/relationships/image" Target="../media/image10.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4.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7621</xdr:colOff>
      <xdr:row>0</xdr:row>
      <xdr:rowOff>0</xdr:rowOff>
    </xdr:from>
    <xdr:to>
      <xdr:col>1</xdr:col>
      <xdr:colOff>1447801</xdr:colOff>
      <xdr:row>1</xdr:row>
      <xdr:rowOff>216195</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621" y="0"/>
          <a:ext cx="1440180" cy="446700"/>
        </a:xfrm>
        <a:prstGeom prst="rect">
          <a:avLst/>
        </a:prstGeom>
      </xdr:spPr>
    </xdr:pic>
    <xdr:clientData/>
  </xdr:twoCellAnchor>
  <xdr:twoCellAnchor editAs="oneCell">
    <xdr:from>
      <xdr:col>1</xdr:col>
      <xdr:colOff>6028948</xdr:colOff>
      <xdr:row>0</xdr:row>
      <xdr:rowOff>130810</xdr:rowOff>
    </xdr:from>
    <xdr:to>
      <xdr:col>2</xdr:col>
      <xdr:colOff>123826</xdr:colOff>
      <xdr:row>1</xdr:row>
      <xdr:rowOff>258030</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6028948" y="130810"/>
          <a:ext cx="1095753" cy="346295"/>
        </a:xfrm>
        <a:prstGeom prst="rect">
          <a:avLst/>
        </a:prstGeom>
      </xdr:spPr>
    </xdr:pic>
    <xdr:clientData/>
  </xdr:twoCellAnchor>
  <xdr:twoCellAnchor editAs="oneCell">
    <xdr:from>
      <xdr:col>1</xdr:col>
      <xdr:colOff>35719</xdr:colOff>
      <xdr:row>9</xdr:row>
      <xdr:rowOff>20815</xdr:rowOff>
    </xdr:from>
    <xdr:to>
      <xdr:col>1</xdr:col>
      <xdr:colOff>242896</xdr:colOff>
      <xdr:row>9</xdr:row>
      <xdr:rowOff>171450</xdr:rowOff>
    </xdr:to>
    <xdr:pic>
      <xdr:nvPicPr>
        <xdr:cNvPr id="10" name="Picture 9" descr="*">
          <a:extLst>
            <a:ext uri="{FF2B5EF4-FFF2-40B4-BE49-F238E27FC236}">
              <a16:creationId xmlns:a16="http://schemas.microsoft.com/office/drawing/2014/main" xmlns="" id="{00000000-0008-0000-0000-00000A000000}"/>
            </a:ext>
          </a:extLst>
        </xdr:cNvPr>
        <xdr:cNvPicPr>
          <a:picLocks noChangeAspect="1" noChangeArrowheads="1"/>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35719" y="3116440"/>
          <a:ext cx="207177" cy="15063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9</xdr:row>
      <xdr:rowOff>773290</xdr:rowOff>
    </xdr:from>
    <xdr:to>
      <xdr:col>1</xdr:col>
      <xdr:colOff>238125</xdr:colOff>
      <xdr:row>10</xdr:row>
      <xdr:rowOff>155852</xdr:rowOff>
    </xdr:to>
    <xdr:pic>
      <xdr:nvPicPr>
        <xdr:cNvPr id="11" name="Picture 10" descr="*">
          <a:extLst>
            <a:ext uri="{FF2B5EF4-FFF2-40B4-BE49-F238E27FC236}">
              <a16:creationId xmlns:a16="http://schemas.microsoft.com/office/drawing/2014/main" xmlns="" id="{00000000-0008-0000-0000-00000B000000}"/>
            </a:ext>
          </a:extLst>
        </xdr:cNvPr>
        <xdr:cNvPicPr>
          <a:picLocks noChangeAspect="1" noChangeArrowheads="1"/>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0" y="3857009"/>
          <a:ext cx="238125" cy="168374"/>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18</xdr:row>
      <xdr:rowOff>0</xdr:rowOff>
    </xdr:from>
    <xdr:to>
      <xdr:col>1</xdr:col>
      <xdr:colOff>180975</xdr:colOff>
      <xdr:row>19</xdr:row>
      <xdr:rowOff>10341</xdr:rowOff>
    </xdr:to>
    <xdr:pic>
      <xdr:nvPicPr>
        <xdr:cNvPr id="5" name="Picture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4"/>
        <a:stretch>
          <a:fillRect/>
        </a:stretch>
      </xdr:blipFill>
      <xdr:spPr>
        <a:xfrm>
          <a:off x="0" y="4924425"/>
          <a:ext cx="180975" cy="155121"/>
        </a:xfrm>
        <a:prstGeom prst="rect">
          <a:avLst/>
        </a:prstGeom>
      </xdr:spPr>
    </xdr:pic>
    <xdr:clientData/>
  </xdr:twoCellAnchor>
  <xdr:twoCellAnchor editAs="oneCell">
    <xdr:from>
      <xdr:col>0</xdr:col>
      <xdr:colOff>0</xdr:colOff>
      <xdr:row>18</xdr:row>
      <xdr:rowOff>180975</xdr:rowOff>
    </xdr:from>
    <xdr:to>
      <xdr:col>1</xdr:col>
      <xdr:colOff>180975</xdr:colOff>
      <xdr:row>19</xdr:row>
      <xdr:rowOff>145596</xdr:rowOff>
    </xdr:to>
    <xdr:pic>
      <xdr:nvPicPr>
        <xdr:cNvPr id="12" name="Picture 11">
          <a:extLst>
            <a:ext uri="{FF2B5EF4-FFF2-40B4-BE49-F238E27FC236}">
              <a16:creationId xmlns:a16="http://schemas.microsoft.com/office/drawing/2014/main" xmlns="" id="{00000000-0008-0000-0000-00000C000000}"/>
            </a:ext>
          </a:extLst>
        </xdr:cNvPr>
        <xdr:cNvPicPr>
          <a:picLocks noChangeAspect="1"/>
        </xdr:cNvPicPr>
      </xdr:nvPicPr>
      <xdr:blipFill>
        <a:blip xmlns:r="http://schemas.openxmlformats.org/officeDocument/2006/relationships" r:embed="rId4"/>
        <a:stretch>
          <a:fillRect/>
        </a:stretch>
      </xdr:blipFill>
      <xdr:spPr>
        <a:xfrm>
          <a:off x="0" y="5105400"/>
          <a:ext cx="180975" cy="155121"/>
        </a:xfrm>
        <a:prstGeom prst="rect">
          <a:avLst/>
        </a:prstGeom>
      </xdr:spPr>
    </xdr:pic>
    <xdr:clientData/>
  </xdr:twoCellAnchor>
  <xdr:twoCellAnchor editAs="oneCell">
    <xdr:from>
      <xdr:col>0</xdr:col>
      <xdr:colOff>0</xdr:colOff>
      <xdr:row>20</xdr:row>
      <xdr:rowOff>9525</xdr:rowOff>
    </xdr:from>
    <xdr:to>
      <xdr:col>1</xdr:col>
      <xdr:colOff>180975</xdr:colOff>
      <xdr:row>20</xdr:row>
      <xdr:rowOff>164646</xdr:rowOff>
    </xdr:to>
    <xdr:pic>
      <xdr:nvPicPr>
        <xdr:cNvPr id="13" name="Picture 12">
          <a:extLst>
            <a:ext uri="{FF2B5EF4-FFF2-40B4-BE49-F238E27FC236}">
              <a16:creationId xmlns:a16="http://schemas.microsoft.com/office/drawing/2014/main" xmlns="" id="{00000000-0008-0000-0000-00000D000000}"/>
            </a:ext>
          </a:extLst>
        </xdr:cNvPr>
        <xdr:cNvPicPr>
          <a:picLocks noChangeAspect="1"/>
        </xdr:cNvPicPr>
      </xdr:nvPicPr>
      <xdr:blipFill>
        <a:blip xmlns:r="http://schemas.openxmlformats.org/officeDocument/2006/relationships" r:embed="rId4"/>
        <a:stretch>
          <a:fillRect/>
        </a:stretch>
      </xdr:blipFill>
      <xdr:spPr>
        <a:xfrm>
          <a:off x="0" y="5314950"/>
          <a:ext cx="180975" cy="1551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42</xdr:row>
      <xdr:rowOff>0</xdr:rowOff>
    </xdr:from>
    <xdr:ext cx="168089" cy="168089"/>
    <xdr:pic>
      <xdr:nvPicPr>
        <xdr:cNvPr id="3" name="Picture 2" descr="*">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0" y="14534029"/>
          <a:ext cx="168089" cy="168089"/>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oneCellAnchor>
    <xdr:from>
      <xdr:col>0</xdr:col>
      <xdr:colOff>47625</xdr:colOff>
      <xdr:row>52</xdr:row>
      <xdr:rowOff>7938</xdr:rowOff>
    </xdr:from>
    <xdr:ext cx="121920" cy="121920"/>
    <xdr:pic>
      <xdr:nvPicPr>
        <xdr:cNvPr id="4" name="Picture 3" descr="*">
          <a:extLst>
            <a:ext uri="{FF2B5EF4-FFF2-40B4-BE49-F238E27FC236}">
              <a16:creationId xmlns:a16="http://schemas.microsoft.com/office/drawing/2014/main" xmlns="" id="{00000000-0008-0000-0100-000004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47625" y="18295938"/>
          <a:ext cx="121920" cy="12192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oneCellAnchor>
    <xdr:from>
      <xdr:col>0</xdr:col>
      <xdr:colOff>0</xdr:colOff>
      <xdr:row>57</xdr:row>
      <xdr:rowOff>0</xdr:rowOff>
    </xdr:from>
    <xdr:ext cx="121920" cy="121920"/>
    <xdr:pic>
      <xdr:nvPicPr>
        <xdr:cNvPr id="10" name="Picture 9" descr="*">
          <a:extLst>
            <a:ext uri="{FF2B5EF4-FFF2-40B4-BE49-F238E27FC236}">
              <a16:creationId xmlns:a16="http://schemas.microsoft.com/office/drawing/2014/main" xmlns="" id="{00000000-0008-0000-0100-00000A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0" y="13984941"/>
          <a:ext cx="121920" cy="12192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oneCellAnchor>
    <xdr:from>
      <xdr:col>0</xdr:col>
      <xdr:colOff>22225</xdr:colOff>
      <xdr:row>53</xdr:row>
      <xdr:rowOff>14288</xdr:rowOff>
    </xdr:from>
    <xdr:ext cx="144780" cy="121920"/>
    <xdr:pic>
      <xdr:nvPicPr>
        <xdr:cNvPr id="11" name="Picture 10" descr="*">
          <a:extLst>
            <a:ext uri="{FF2B5EF4-FFF2-40B4-BE49-F238E27FC236}">
              <a16:creationId xmlns:a16="http://schemas.microsoft.com/office/drawing/2014/main" xmlns="" id="{00000000-0008-0000-0100-00000B000000}"/>
            </a:ext>
          </a:extLst>
        </xdr:cNvPr>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22225" y="18816638"/>
          <a:ext cx="144780" cy="12192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oneCellAnchor>
    <xdr:from>
      <xdr:col>0</xdr:col>
      <xdr:colOff>0</xdr:colOff>
      <xdr:row>42</xdr:row>
      <xdr:rowOff>317966</xdr:rowOff>
    </xdr:from>
    <xdr:ext cx="168089" cy="168089"/>
    <xdr:pic>
      <xdr:nvPicPr>
        <xdr:cNvPr id="13" name="Picture 12" descr="*">
          <a:extLst>
            <a:ext uri="{FF2B5EF4-FFF2-40B4-BE49-F238E27FC236}">
              <a16:creationId xmlns:a16="http://schemas.microsoft.com/office/drawing/2014/main" xmlns="" id="{00000000-0008-0000-0100-00000D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0" y="14899154"/>
          <a:ext cx="168089" cy="168089"/>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twoCellAnchor editAs="oneCell">
    <xdr:from>
      <xdr:col>0</xdr:col>
      <xdr:colOff>0</xdr:colOff>
      <xdr:row>66</xdr:row>
      <xdr:rowOff>723900</xdr:rowOff>
    </xdr:from>
    <xdr:to>
      <xdr:col>1</xdr:col>
      <xdr:colOff>1061658</xdr:colOff>
      <xdr:row>70</xdr:row>
      <xdr:rowOff>13479</xdr:rowOff>
    </xdr:to>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22012275"/>
          <a:ext cx="6614733" cy="1661304"/>
        </a:xfrm>
        <a:prstGeom prst="rect">
          <a:avLst/>
        </a:prstGeom>
      </xdr:spPr>
    </xdr:pic>
    <xdr:clientData/>
  </xdr:twoCellAnchor>
  <xdr:twoCellAnchor>
    <xdr:from>
      <xdr:col>0</xdr:col>
      <xdr:colOff>57150</xdr:colOff>
      <xdr:row>71</xdr:row>
      <xdr:rowOff>1019175</xdr:rowOff>
    </xdr:from>
    <xdr:to>
      <xdr:col>5</xdr:col>
      <xdr:colOff>523875</xdr:colOff>
      <xdr:row>86</xdr:row>
      <xdr:rowOff>161925</xdr:rowOff>
    </xdr:to>
    <xdr:grpSp>
      <xdr:nvGrpSpPr>
        <xdr:cNvPr id="16" name="Group 15">
          <a:extLst>
            <a:ext uri="{FF2B5EF4-FFF2-40B4-BE49-F238E27FC236}">
              <a16:creationId xmlns:a16="http://schemas.microsoft.com/office/drawing/2014/main" xmlns="" id="{00000000-0008-0000-0100-000010000000}"/>
            </a:ext>
          </a:extLst>
        </xdr:cNvPr>
        <xdr:cNvGrpSpPr/>
      </xdr:nvGrpSpPr>
      <xdr:grpSpPr>
        <a:xfrm>
          <a:off x="57150" y="22836188"/>
          <a:ext cx="12753975" cy="3962400"/>
          <a:chOff x="0" y="24726900"/>
          <a:chExt cx="10058400" cy="3952875"/>
        </a:xfrm>
      </xdr:grpSpPr>
      <xdr:pic>
        <xdr:nvPicPr>
          <xdr:cNvPr id="5" name="Picture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4726900"/>
            <a:ext cx="10058400" cy="3922841"/>
          </a:xfrm>
          <a:prstGeom prst="rect">
            <a:avLst/>
          </a:prstGeom>
        </xdr:spPr>
      </xdr:pic>
      <xdr:sp macro="" textlink="">
        <xdr:nvSpPr>
          <xdr:cNvPr id="9" name="Rectangle 8">
            <a:extLst>
              <a:ext uri="{FF2B5EF4-FFF2-40B4-BE49-F238E27FC236}">
                <a16:creationId xmlns:a16="http://schemas.microsoft.com/office/drawing/2014/main" xmlns="" id="{00000000-0008-0000-0100-000009000000}"/>
              </a:ext>
            </a:extLst>
          </xdr:cNvPr>
          <xdr:cNvSpPr/>
        </xdr:nvSpPr>
        <xdr:spPr>
          <a:xfrm>
            <a:off x="0" y="28470225"/>
            <a:ext cx="10001250" cy="209550"/>
          </a:xfrm>
          <a:prstGeom prst="rect">
            <a:avLst/>
          </a:prstGeom>
          <a:noFill/>
          <a:ln w="28575">
            <a:solidFill>
              <a:srgbClr val="FF33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xmlns="" id="{00000000-0008-0000-0100-00000F000000}"/>
              </a:ext>
            </a:extLst>
          </xdr:cNvPr>
          <xdr:cNvSpPr/>
        </xdr:nvSpPr>
        <xdr:spPr>
          <a:xfrm>
            <a:off x="0" y="25460325"/>
            <a:ext cx="10001250" cy="209550"/>
          </a:xfrm>
          <a:prstGeom prst="rect">
            <a:avLst/>
          </a:prstGeom>
          <a:noFill/>
          <a:ln w="28575">
            <a:solidFill>
              <a:srgbClr val="FF33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594360</xdr:colOff>
      <xdr:row>32</xdr:row>
      <xdr:rowOff>0</xdr:rowOff>
    </xdr:from>
    <xdr:to>
      <xdr:col>19</xdr:col>
      <xdr:colOff>7620</xdr:colOff>
      <xdr:row>32</xdr:row>
      <xdr:rowOff>0</xdr:rowOff>
    </xdr:to>
    <xdr:pic>
      <xdr:nvPicPr>
        <xdr:cNvPr id="28" name="Picture 11">
          <a:extLst>
            <a:ext uri="{FF2B5EF4-FFF2-40B4-BE49-F238E27FC236}">
              <a16:creationId xmlns:a16="http://schemas.microsoft.com/office/drawing/2014/main" xmlns="" id="{00000000-0008-0000-02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12473940" y="15300960"/>
          <a:ext cx="6118860" cy="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oneCellAnchor>
    <xdr:from>
      <xdr:col>0</xdr:col>
      <xdr:colOff>0</xdr:colOff>
      <xdr:row>11</xdr:row>
      <xdr:rowOff>0</xdr:rowOff>
    </xdr:from>
    <xdr:ext cx="121920" cy="121920"/>
    <xdr:pic>
      <xdr:nvPicPr>
        <xdr:cNvPr id="31" name="Picture 30" descr="*">
          <a:extLst>
            <a:ext uri="{FF2B5EF4-FFF2-40B4-BE49-F238E27FC236}">
              <a16:creationId xmlns:a16="http://schemas.microsoft.com/office/drawing/2014/main" xmlns="" id="{00000000-0008-0000-0200-00001F000000}"/>
            </a:ext>
          </a:extLst>
        </xdr:cNvPr>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0" y="3619500"/>
          <a:ext cx="121920" cy="12192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oneCellAnchor>
    <xdr:from>
      <xdr:col>0</xdr:col>
      <xdr:colOff>0</xdr:colOff>
      <xdr:row>45</xdr:row>
      <xdr:rowOff>0</xdr:rowOff>
    </xdr:from>
    <xdr:ext cx="144780" cy="121920"/>
    <xdr:pic>
      <xdr:nvPicPr>
        <xdr:cNvPr id="39" name="Picture 38" descr="*">
          <a:extLst>
            <a:ext uri="{FF2B5EF4-FFF2-40B4-BE49-F238E27FC236}">
              <a16:creationId xmlns:a16="http://schemas.microsoft.com/office/drawing/2014/main" xmlns="" id="{00000000-0008-0000-0200-000027000000}"/>
            </a:ext>
          </a:extLst>
        </xdr:cNvPr>
        <xdr:cNvPicPr>
          <a:picLocks noChangeAspect="1" noChangeArrowheads="1"/>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0" y="26753820"/>
          <a:ext cx="144780" cy="12192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oneCellAnchor>
    <xdr:from>
      <xdr:col>0</xdr:col>
      <xdr:colOff>0</xdr:colOff>
      <xdr:row>12</xdr:row>
      <xdr:rowOff>0</xdr:rowOff>
    </xdr:from>
    <xdr:ext cx="144780" cy="121920"/>
    <xdr:pic>
      <xdr:nvPicPr>
        <xdr:cNvPr id="42" name="Picture 41" descr="*">
          <a:extLst>
            <a:ext uri="{FF2B5EF4-FFF2-40B4-BE49-F238E27FC236}">
              <a16:creationId xmlns:a16="http://schemas.microsoft.com/office/drawing/2014/main" xmlns="" id="{00000000-0008-0000-0200-00002A000000}"/>
            </a:ext>
          </a:extLst>
        </xdr:cNvPr>
        <xdr:cNvPicPr>
          <a:picLocks noChangeAspect="1" noChangeArrowheads="1"/>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0" y="4282440"/>
          <a:ext cx="144780" cy="12192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oneCellAnchor>
    <xdr:from>
      <xdr:col>0</xdr:col>
      <xdr:colOff>0</xdr:colOff>
      <xdr:row>64</xdr:row>
      <xdr:rowOff>0</xdr:rowOff>
    </xdr:from>
    <xdr:ext cx="144780" cy="121920"/>
    <xdr:pic>
      <xdr:nvPicPr>
        <xdr:cNvPr id="43" name="Picture 42" descr="*">
          <a:extLst>
            <a:ext uri="{FF2B5EF4-FFF2-40B4-BE49-F238E27FC236}">
              <a16:creationId xmlns:a16="http://schemas.microsoft.com/office/drawing/2014/main" xmlns="" id="{00000000-0008-0000-0200-00002B000000}"/>
            </a:ext>
          </a:extLst>
        </xdr:cNvPr>
        <xdr:cNvPicPr>
          <a:picLocks noChangeAspect="1" noChangeArrowheads="1"/>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0" y="41765220"/>
          <a:ext cx="144780" cy="12192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oneCellAnchor>
    <xdr:from>
      <xdr:col>0</xdr:col>
      <xdr:colOff>0</xdr:colOff>
      <xdr:row>58</xdr:row>
      <xdr:rowOff>0</xdr:rowOff>
    </xdr:from>
    <xdr:ext cx="121920" cy="121920"/>
    <xdr:pic>
      <xdr:nvPicPr>
        <xdr:cNvPr id="44" name="Picture 43" descr="*">
          <a:extLst>
            <a:ext uri="{FF2B5EF4-FFF2-40B4-BE49-F238E27FC236}">
              <a16:creationId xmlns:a16="http://schemas.microsoft.com/office/drawing/2014/main" xmlns="" id="{00000000-0008-0000-0200-00002C000000}"/>
            </a:ext>
          </a:extLst>
        </xdr:cNvPr>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0" y="38534340"/>
          <a:ext cx="121920" cy="12192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oneCellAnchor>
    <xdr:from>
      <xdr:col>0</xdr:col>
      <xdr:colOff>60960</xdr:colOff>
      <xdr:row>54</xdr:row>
      <xdr:rowOff>38100</xdr:rowOff>
    </xdr:from>
    <xdr:ext cx="121920" cy="121920"/>
    <xdr:pic>
      <xdr:nvPicPr>
        <xdr:cNvPr id="45" name="Picture 44" descr="*">
          <a:extLst>
            <a:ext uri="{FF2B5EF4-FFF2-40B4-BE49-F238E27FC236}">
              <a16:creationId xmlns:a16="http://schemas.microsoft.com/office/drawing/2014/main" xmlns="" id="{00000000-0008-0000-0200-00002D000000}"/>
            </a:ext>
          </a:extLst>
        </xdr:cNvPr>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60960" y="24025860"/>
          <a:ext cx="121920" cy="12192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twoCellAnchor editAs="oneCell">
    <xdr:from>
      <xdr:col>0</xdr:col>
      <xdr:colOff>23812</xdr:colOff>
      <xdr:row>3</xdr:row>
      <xdr:rowOff>23812</xdr:rowOff>
    </xdr:from>
    <xdr:to>
      <xdr:col>0</xdr:col>
      <xdr:colOff>204787</xdr:colOff>
      <xdr:row>4</xdr:row>
      <xdr:rowOff>1133</xdr:rowOff>
    </xdr:to>
    <xdr:pic>
      <xdr:nvPicPr>
        <xdr:cNvPr id="24" name="Picture 23">
          <a:extLst>
            <a:ext uri="{FF2B5EF4-FFF2-40B4-BE49-F238E27FC236}">
              <a16:creationId xmlns:a16="http://schemas.microsoft.com/office/drawing/2014/main" xmlns="" id="{00000000-0008-0000-0200-000018000000}"/>
            </a:ext>
          </a:extLst>
        </xdr:cNvPr>
        <xdr:cNvPicPr>
          <a:picLocks noChangeAspect="1"/>
        </xdr:cNvPicPr>
      </xdr:nvPicPr>
      <xdr:blipFill>
        <a:blip xmlns:r="http://schemas.openxmlformats.org/officeDocument/2006/relationships" r:embed="rId4"/>
        <a:stretch>
          <a:fillRect/>
        </a:stretch>
      </xdr:blipFill>
      <xdr:spPr>
        <a:xfrm>
          <a:off x="23812" y="726281"/>
          <a:ext cx="180975" cy="155121"/>
        </a:xfrm>
        <a:prstGeom prst="rect">
          <a:avLst/>
        </a:prstGeom>
      </xdr:spPr>
    </xdr:pic>
    <xdr:clientData/>
  </xdr:twoCellAnchor>
  <xdr:twoCellAnchor editAs="oneCell">
    <xdr:from>
      <xdr:col>0</xdr:col>
      <xdr:colOff>9525</xdr:colOff>
      <xdr:row>4</xdr:row>
      <xdr:rowOff>33338</xdr:rowOff>
    </xdr:from>
    <xdr:to>
      <xdr:col>0</xdr:col>
      <xdr:colOff>190500</xdr:colOff>
      <xdr:row>4</xdr:row>
      <xdr:rowOff>188459</xdr:rowOff>
    </xdr:to>
    <xdr:pic>
      <xdr:nvPicPr>
        <xdr:cNvPr id="25" name="Picture 24">
          <a:extLst>
            <a:ext uri="{FF2B5EF4-FFF2-40B4-BE49-F238E27FC236}">
              <a16:creationId xmlns:a16="http://schemas.microsoft.com/office/drawing/2014/main" xmlns="" id="{00000000-0008-0000-0200-000019000000}"/>
            </a:ext>
          </a:extLst>
        </xdr:cNvPr>
        <xdr:cNvPicPr>
          <a:picLocks noChangeAspect="1"/>
        </xdr:cNvPicPr>
      </xdr:nvPicPr>
      <xdr:blipFill>
        <a:blip xmlns:r="http://schemas.openxmlformats.org/officeDocument/2006/relationships" r:embed="rId4"/>
        <a:stretch>
          <a:fillRect/>
        </a:stretch>
      </xdr:blipFill>
      <xdr:spPr>
        <a:xfrm>
          <a:off x="9525" y="1092994"/>
          <a:ext cx="180975" cy="155121"/>
        </a:xfrm>
        <a:prstGeom prst="rect">
          <a:avLst/>
        </a:prstGeom>
      </xdr:spPr>
    </xdr:pic>
    <xdr:clientData/>
  </xdr:twoCellAnchor>
  <xdr:twoCellAnchor editAs="oneCell">
    <xdr:from>
      <xdr:col>0</xdr:col>
      <xdr:colOff>0</xdr:colOff>
      <xdr:row>15</xdr:row>
      <xdr:rowOff>76200</xdr:rowOff>
    </xdr:from>
    <xdr:to>
      <xdr:col>1</xdr:col>
      <xdr:colOff>99571</xdr:colOff>
      <xdr:row>18</xdr:row>
      <xdr:rowOff>190594</xdr:rowOff>
    </xdr:to>
    <xdr:pic>
      <xdr:nvPicPr>
        <xdr:cNvPr id="4" name="Picture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6088380"/>
          <a:ext cx="5898391" cy="1082134"/>
        </a:xfrm>
        <a:prstGeom prst="rect">
          <a:avLst/>
        </a:prstGeom>
      </xdr:spPr>
    </xdr:pic>
    <xdr:clientData/>
  </xdr:twoCellAnchor>
  <xdr:twoCellAnchor editAs="oneCell">
    <xdr:from>
      <xdr:col>0</xdr:col>
      <xdr:colOff>0</xdr:colOff>
      <xdr:row>22</xdr:row>
      <xdr:rowOff>1219200</xdr:rowOff>
    </xdr:from>
    <xdr:to>
      <xdr:col>1</xdr:col>
      <xdr:colOff>119167</xdr:colOff>
      <xdr:row>26</xdr:row>
      <xdr:rowOff>30625</xdr:rowOff>
    </xdr:to>
    <xdr:pic>
      <xdr:nvPicPr>
        <xdr:cNvPr id="8" name="Picture 7">
          <a:extLst>
            <a:ext uri="{FF2B5EF4-FFF2-40B4-BE49-F238E27FC236}">
              <a16:creationId xmlns:a16="http://schemas.microsoft.com/office/drawing/2014/main" xmlns="" id="{00000000-0008-0000-0200-000008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8763000"/>
          <a:ext cx="5917987" cy="1272685"/>
        </a:xfrm>
        <a:prstGeom prst="rect">
          <a:avLst/>
        </a:prstGeom>
      </xdr:spPr>
    </xdr:pic>
    <xdr:clientData/>
  </xdr:twoCellAnchor>
  <xdr:twoCellAnchor editAs="oneCell">
    <xdr:from>
      <xdr:col>0</xdr:col>
      <xdr:colOff>0</xdr:colOff>
      <xdr:row>29</xdr:row>
      <xdr:rowOff>845820</xdr:rowOff>
    </xdr:from>
    <xdr:to>
      <xdr:col>1</xdr:col>
      <xdr:colOff>107192</xdr:colOff>
      <xdr:row>29</xdr:row>
      <xdr:rowOff>2087988</xdr:rowOff>
    </xdr:to>
    <xdr:pic>
      <xdr:nvPicPr>
        <xdr:cNvPr id="10" name="Picture 9">
          <a:extLst>
            <a:ext uri="{FF2B5EF4-FFF2-40B4-BE49-F238E27FC236}">
              <a16:creationId xmlns:a16="http://schemas.microsoft.com/office/drawing/2014/main" xmlns="" id="{00000000-0008-0000-0200-00000A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2098020"/>
          <a:ext cx="6546092" cy="1242168"/>
        </a:xfrm>
        <a:prstGeom prst="rect">
          <a:avLst/>
        </a:prstGeom>
      </xdr:spPr>
    </xdr:pic>
    <xdr:clientData/>
  </xdr:twoCellAnchor>
  <xdr:twoCellAnchor>
    <xdr:from>
      <xdr:col>0</xdr:col>
      <xdr:colOff>1882140</xdr:colOff>
      <xdr:row>29</xdr:row>
      <xdr:rowOff>1501140</xdr:rowOff>
    </xdr:from>
    <xdr:to>
      <xdr:col>0</xdr:col>
      <xdr:colOff>5791200</xdr:colOff>
      <xdr:row>29</xdr:row>
      <xdr:rowOff>2103120</xdr:rowOff>
    </xdr:to>
    <xdr:sp macro="" textlink="">
      <xdr:nvSpPr>
        <xdr:cNvPr id="17" name="Rectangle 16">
          <a:extLst>
            <a:ext uri="{FF2B5EF4-FFF2-40B4-BE49-F238E27FC236}">
              <a16:creationId xmlns:a16="http://schemas.microsoft.com/office/drawing/2014/main" xmlns="" id="{00000000-0008-0000-0200-000011000000}"/>
            </a:ext>
          </a:extLst>
        </xdr:cNvPr>
        <xdr:cNvSpPr/>
      </xdr:nvSpPr>
      <xdr:spPr>
        <a:xfrm>
          <a:off x="1882140" y="12753340"/>
          <a:ext cx="3909060" cy="601980"/>
        </a:xfrm>
        <a:prstGeom prst="rect">
          <a:avLst/>
        </a:prstGeom>
        <a:noFill/>
        <a:ln w="28575">
          <a:solidFill>
            <a:srgbClr val="FF33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0</xdr:colOff>
      <xdr:row>36</xdr:row>
      <xdr:rowOff>0</xdr:rowOff>
    </xdr:from>
    <xdr:ext cx="144780" cy="121920"/>
    <xdr:pic>
      <xdr:nvPicPr>
        <xdr:cNvPr id="50" name="Picture 49" descr="*">
          <a:extLst>
            <a:ext uri="{FF2B5EF4-FFF2-40B4-BE49-F238E27FC236}">
              <a16:creationId xmlns:a16="http://schemas.microsoft.com/office/drawing/2014/main" xmlns="" id="{00000000-0008-0000-0200-000032000000}"/>
            </a:ext>
          </a:extLst>
        </xdr:cNvPr>
        <xdr:cNvPicPr>
          <a:picLocks noChangeAspect="1" noChangeArrowheads="1"/>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0" y="15179040"/>
          <a:ext cx="144780" cy="12192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oneCellAnchor>
    <xdr:from>
      <xdr:col>0</xdr:col>
      <xdr:colOff>0</xdr:colOff>
      <xdr:row>37</xdr:row>
      <xdr:rowOff>0</xdr:rowOff>
    </xdr:from>
    <xdr:ext cx="144780" cy="121920"/>
    <xdr:pic>
      <xdr:nvPicPr>
        <xdr:cNvPr id="51" name="Picture 50" descr="*">
          <a:extLst>
            <a:ext uri="{FF2B5EF4-FFF2-40B4-BE49-F238E27FC236}">
              <a16:creationId xmlns:a16="http://schemas.microsoft.com/office/drawing/2014/main" xmlns="" id="{00000000-0008-0000-0200-000033000000}"/>
            </a:ext>
          </a:extLst>
        </xdr:cNvPr>
        <xdr:cNvPicPr>
          <a:picLocks noChangeAspect="1" noChangeArrowheads="1"/>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0" y="15468600"/>
          <a:ext cx="144780" cy="12192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twoCellAnchor editAs="oneCell">
    <xdr:from>
      <xdr:col>0</xdr:col>
      <xdr:colOff>0</xdr:colOff>
      <xdr:row>43</xdr:row>
      <xdr:rowOff>194825</xdr:rowOff>
    </xdr:from>
    <xdr:to>
      <xdr:col>3</xdr:col>
      <xdr:colOff>304800</xdr:colOff>
      <xdr:row>45</xdr:row>
      <xdr:rowOff>45800</xdr:rowOff>
    </xdr:to>
    <xdr:pic>
      <xdr:nvPicPr>
        <xdr:cNvPr id="22" name="Picture 21">
          <a:extLst>
            <a:ext uri="{FF2B5EF4-FFF2-40B4-BE49-F238E27FC236}">
              <a16:creationId xmlns:a16="http://schemas.microsoft.com/office/drawing/2014/main" xmlns="" id="{00000000-0008-0000-0200-00001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18505685"/>
          <a:ext cx="7292340" cy="742515"/>
        </a:xfrm>
        <a:prstGeom prst="rect">
          <a:avLst/>
        </a:prstGeom>
      </xdr:spPr>
    </xdr:pic>
    <xdr:clientData/>
  </xdr:twoCellAnchor>
  <xdr:twoCellAnchor editAs="oneCell">
    <xdr:from>
      <xdr:col>0</xdr:col>
      <xdr:colOff>38100</xdr:colOff>
      <xdr:row>55</xdr:row>
      <xdr:rowOff>624840</xdr:rowOff>
    </xdr:from>
    <xdr:to>
      <xdr:col>0</xdr:col>
      <xdr:colOff>4275187</xdr:colOff>
      <xdr:row>56</xdr:row>
      <xdr:rowOff>525834</xdr:rowOff>
    </xdr:to>
    <xdr:pic>
      <xdr:nvPicPr>
        <xdr:cNvPr id="23" name="Picture 22">
          <a:extLst>
            <a:ext uri="{FF2B5EF4-FFF2-40B4-BE49-F238E27FC236}">
              <a16:creationId xmlns:a16="http://schemas.microsoft.com/office/drawing/2014/main" xmlns="" id="{00000000-0008-0000-0200-000017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8100" y="24117300"/>
          <a:ext cx="4237087" cy="624894"/>
        </a:xfrm>
        <a:prstGeom prst="rect">
          <a:avLst/>
        </a:prstGeom>
      </xdr:spPr>
    </xdr:pic>
    <xdr:clientData/>
  </xdr:twoCellAnchor>
  <xdr:twoCellAnchor editAs="oneCell">
    <xdr:from>
      <xdr:col>0</xdr:col>
      <xdr:colOff>121920</xdr:colOff>
      <xdr:row>60</xdr:row>
      <xdr:rowOff>125379</xdr:rowOff>
    </xdr:from>
    <xdr:to>
      <xdr:col>0</xdr:col>
      <xdr:colOff>3063240</xdr:colOff>
      <xdr:row>62</xdr:row>
      <xdr:rowOff>137222</xdr:rowOff>
    </xdr:to>
    <xdr:pic>
      <xdr:nvPicPr>
        <xdr:cNvPr id="27" name="Picture 26">
          <a:extLst>
            <a:ext uri="{FF2B5EF4-FFF2-40B4-BE49-F238E27FC236}">
              <a16:creationId xmlns:a16="http://schemas.microsoft.com/office/drawing/2014/main" xmlns="" id="{00000000-0008-0000-0200-00001B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1920" y="27344019"/>
          <a:ext cx="2941320" cy="880523"/>
        </a:xfrm>
        <a:prstGeom prst="rect">
          <a:avLst/>
        </a:prstGeom>
      </xdr:spPr>
    </xdr:pic>
    <xdr:clientData/>
  </xdr:twoCellAnchor>
  <xdr:twoCellAnchor editAs="oneCell">
    <xdr:from>
      <xdr:col>0</xdr:col>
      <xdr:colOff>0</xdr:colOff>
      <xdr:row>7</xdr:row>
      <xdr:rowOff>0</xdr:rowOff>
    </xdr:from>
    <xdr:to>
      <xdr:col>0</xdr:col>
      <xdr:colOff>180975</xdr:colOff>
      <xdr:row>7</xdr:row>
      <xdr:rowOff>155121</xdr:rowOff>
    </xdr:to>
    <xdr:pic>
      <xdr:nvPicPr>
        <xdr:cNvPr id="29" name="Picture 28">
          <a:extLst>
            <a:ext uri="{FF2B5EF4-FFF2-40B4-BE49-F238E27FC236}">
              <a16:creationId xmlns:a16="http://schemas.microsoft.com/office/drawing/2014/main" xmlns="" id="{00000000-0008-0000-0200-00001D000000}"/>
            </a:ext>
          </a:extLst>
        </xdr:cNvPr>
        <xdr:cNvPicPr>
          <a:picLocks noChangeAspect="1"/>
        </xdr:cNvPicPr>
      </xdr:nvPicPr>
      <xdr:blipFill>
        <a:blip xmlns:r="http://schemas.openxmlformats.org/officeDocument/2006/relationships" r:embed="rId4"/>
        <a:stretch>
          <a:fillRect/>
        </a:stretch>
      </xdr:blipFill>
      <xdr:spPr>
        <a:xfrm>
          <a:off x="0" y="2286000"/>
          <a:ext cx="180975" cy="155121"/>
        </a:xfrm>
        <a:prstGeom prst="rect">
          <a:avLst/>
        </a:prstGeom>
      </xdr:spPr>
    </xdr:pic>
    <xdr:clientData/>
  </xdr:twoCellAnchor>
  <xdr:oneCellAnchor>
    <xdr:from>
      <xdr:col>0</xdr:col>
      <xdr:colOff>0</xdr:colOff>
      <xdr:row>46</xdr:row>
      <xdr:rowOff>0</xdr:rowOff>
    </xdr:from>
    <xdr:ext cx="121920" cy="121920"/>
    <xdr:pic>
      <xdr:nvPicPr>
        <xdr:cNvPr id="32" name="Picture 31" descr="*">
          <a:extLst>
            <a:ext uri="{FF2B5EF4-FFF2-40B4-BE49-F238E27FC236}">
              <a16:creationId xmlns:a16="http://schemas.microsoft.com/office/drawing/2014/main" xmlns="" id="{00000000-0008-0000-0200-000020000000}"/>
            </a:ext>
          </a:extLst>
        </xdr:cNvPr>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0" y="20360640"/>
          <a:ext cx="121920" cy="12192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oneCellAnchor>
    <xdr:from>
      <xdr:col>0</xdr:col>
      <xdr:colOff>129540</xdr:colOff>
      <xdr:row>6</xdr:row>
      <xdr:rowOff>7620</xdr:rowOff>
    </xdr:from>
    <xdr:ext cx="121920" cy="121920"/>
    <xdr:pic>
      <xdr:nvPicPr>
        <xdr:cNvPr id="33" name="Picture 32" descr="*">
          <a:extLst>
            <a:ext uri="{FF2B5EF4-FFF2-40B4-BE49-F238E27FC236}">
              <a16:creationId xmlns:a16="http://schemas.microsoft.com/office/drawing/2014/main" xmlns="" id="{00000000-0008-0000-0200-000021000000}"/>
            </a:ext>
          </a:extLst>
        </xdr:cNvPr>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129540" y="1714500"/>
          <a:ext cx="121920" cy="12192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twoCellAnchor editAs="oneCell">
    <xdr:from>
      <xdr:col>0</xdr:col>
      <xdr:colOff>9525</xdr:colOff>
      <xdr:row>5</xdr:row>
      <xdr:rowOff>26194</xdr:rowOff>
    </xdr:from>
    <xdr:to>
      <xdr:col>0</xdr:col>
      <xdr:colOff>190500</xdr:colOff>
      <xdr:row>5</xdr:row>
      <xdr:rowOff>181315</xdr:rowOff>
    </xdr:to>
    <xdr:pic>
      <xdr:nvPicPr>
        <xdr:cNvPr id="30" name="Picture 24">
          <a:extLst>
            <a:ext uri="{FF2B5EF4-FFF2-40B4-BE49-F238E27FC236}">
              <a16:creationId xmlns:a16="http://schemas.microsoft.com/office/drawing/2014/main" xmlns="" id="{00000000-0008-0000-0200-00001E000000}"/>
            </a:ext>
          </a:extLst>
        </xdr:cNvPr>
        <xdr:cNvPicPr>
          <a:picLocks noChangeAspect="1"/>
        </xdr:cNvPicPr>
      </xdr:nvPicPr>
      <xdr:blipFill>
        <a:blip xmlns:r="http://schemas.openxmlformats.org/officeDocument/2006/relationships" r:embed="rId4"/>
        <a:stretch>
          <a:fillRect/>
        </a:stretch>
      </xdr:blipFill>
      <xdr:spPr>
        <a:xfrm>
          <a:off x="9525" y="1245394"/>
          <a:ext cx="180975" cy="155121"/>
        </a:xfrm>
        <a:prstGeom prst="rect">
          <a:avLst/>
        </a:prstGeom>
      </xdr:spPr>
    </xdr:pic>
    <xdr:clientData/>
  </xdr:twoCellAnchor>
</xdr:wsDr>
</file>

<file path=xl/tables/table1.xml><?xml version="1.0" encoding="utf-8"?>
<table xmlns="http://schemas.openxmlformats.org/spreadsheetml/2006/main" id="1" name="Table3" displayName="Table3" ref="A1:C6" totalsRowShown="0" headerRowDxfId="178" dataDxfId="177">
  <autoFilter ref="A1:C6"/>
  <tableColumns count="3">
    <tableColumn id="1" name="Message viewed during the validation" dataDxfId="176"/>
    <tableColumn id="2" name="What it means" dataDxfId="175"/>
    <tableColumn id="3" name="What you can do to correct it" dataDxfId="174"/>
  </tableColumns>
  <tableStyleInfo name="TableStyleLight20" showFirstColumn="0" showLastColumn="0" showRowStripes="1" showColumnStripes="0"/>
</table>
</file>

<file path=xl/tables/table2.xml><?xml version="1.0" encoding="utf-8"?>
<table xmlns="http://schemas.openxmlformats.org/spreadsheetml/2006/main" id="2" name="tTrad" displayName="tTrad" ref="B4:FH6" totalsRowShown="0" headerRowDxfId="171" dataDxfId="170">
  <autoFilter ref="B4:FH6"/>
  <tableColumns count="163">
    <tableColumn id="1" name="Langue" dataDxfId="169"/>
    <tableColumn id="2" name="over_gen_subtitle_1" dataDxfId="168">
      <calculatedColumnFormula>XLS_Overview!$A$3</calculatedColumnFormula>
    </tableColumn>
    <tableColumn id="61" name="inst_adapt_msg_1" dataDxfId="167">
      <calculatedColumnFormula>Introduction!$B$10</calculatedColumnFormula>
    </tableColumn>
    <tableColumn id="62" name="inst_adapt_msg_2" dataDxfId="166">
      <calculatedColumnFormula>Introduction!$B$11</calculatedColumnFormula>
    </tableColumn>
    <tableColumn id="63" name="inst_adapt_msg_3" dataDxfId="165">
      <calculatedColumnFormula>Introduction!$B$8</calculatedColumnFormula>
    </tableColumn>
    <tableColumn id="64" name="inst_adapt_title_1" dataDxfId="164">
      <calculatedColumnFormula>Introduction!$B$3</calculatedColumnFormula>
    </tableColumn>
    <tableColumn id="65" name="inst_add_msg_1" dataDxfId="163">
      <calculatedColumnFormula>Introduction!$B$18</calculatedColumnFormula>
    </tableColumn>
    <tableColumn id="66" name="inst_add_msg_2" dataDxfId="162"/>
    <tableColumn id="68" name="inst_add_title_1" dataDxfId="161">
      <calculatedColumnFormula>Introduction!$B$21</calculatedColumnFormula>
    </tableColumn>
    <tableColumn id="71" name="inst_genset_msg_1" dataDxfId="160">
      <calculatedColumnFormula>XLS_Overview!$A$1</calculatedColumnFormula>
    </tableColumn>
    <tableColumn id="72" name="inst_genset_msg_2" dataDxfId="159">
      <calculatedColumnFormula>XLS_Overview!$A$20</calculatedColumnFormula>
    </tableColumn>
    <tableColumn id="73" name="inst_genset_msg_3" dataDxfId="158">
      <calculatedColumnFormula>XLS_Overview!$A$29</calculatedColumnFormula>
    </tableColumn>
    <tableColumn id="74" name="inst_genset_msg_4" dataDxfId="157">
      <calculatedColumnFormula>XLS_Overview!$A$30</calculatedColumnFormula>
    </tableColumn>
    <tableColumn id="77" name="inst_genset_msg_7" dataDxfId="156">
      <calculatedColumnFormula>XLS_Overview!$A$33</calculatedColumnFormula>
    </tableColumn>
    <tableColumn id="78" name="inst_genset_msg_8" dataDxfId="155"/>
    <tableColumn id="79" name="inst_genset_title_1" dataDxfId="154">
      <calculatedColumnFormula>XLS_Overview!$A$21</calculatedColumnFormula>
    </tableColumn>
    <tableColumn id="80" name="inst_geo_msg_1" dataDxfId="153">
      <calculatedColumnFormula>XLS_Overview!$A$22</calculatedColumnFormula>
    </tableColumn>
    <tableColumn id="81" name="inst_geo_msg_10" dataDxfId="152">
      <calculatedColumnFormula>XLS_Overview!$A$23</calculatedColumnFormula>
    </tableColumn>
    <tableColumn id="82" name="inst_geo_msg_11" dataDxfId="151">
      <calculatedColumnFormula>XLS_Overview!$A$24</calculatedColumnFormula>
    </tableColumn>
    <tableColumn id="83" name="inst_geo_msg_12" dataDxfId="150">
      <calculatedColumnFormula>XLS_Overview!$A$25</calculatedColumnFormula>
    </tableColumn>
    <tableColumn id="84" name="inst_geo_msg_13" dataDxfId="149"/>
    <tableColumn id="85" name="inst_geo_msg_14" dataDxfId="148">
      <calculatedColumnFormula>XLS_Overview!$A$27</calculatedColumnFormula>
    </tableColumn>
    <tableColumn id="86" name="inst_geo_msg_15" dataDxfId="147">
      <calculatedColumnFormula>XLS_Overview!$A$28</calculatedColumnFormula>
    </tableColumn>
    <tableColumn id="87" name="inst_geo_msg_16" dataDxfId="146">
      <calculatedColumnFormula>XLS_Overview!$A$3</calculatedColumnFormula>
    </tableColumn>
    <tableColumn id="88" name="inst_geo_msg_17" dataDxfId="145">
      <calculatedColumnFormula>XLS_Overview!$A$19</calculatedColumnFormula>
    </tableColumn>
    <tableColumn id="89" name="inst_geo_msg_2" dataDxfId="144">
      <calculatedColumnFormula>XLS_Overview!$B$4</calculatedColumnFormula>
    </tableColumn>
    <tableColumn id="90" name="inst_geo_msg_3" dataDxfId="143">
      <calculatedColumnFormula>XLS_Overview!$B$13</calculatedColumnFormula>
    </tableColumn>
    <tableColumn id="91" name="inst_geo_msg_4" dataDxfId="142">
      <calculatedColumnFormula>XLS_Overview!$B$14</calculatedColumnFormula>
    </tableColumn>
    <tableColumn id="92" name="inst_geo_msg_5" dataDxfId="141">
      <calculatedColumnFormula>XLS_Overview!$B$15</calculatedColumnFormula>
    </tableColumn>
    <tableColumn id="93" name="inst_geo_msg_6" dataDxfId="140">
      <calculatedColumnFormula>XLS_Overview!$B$16</calculatedColumnFormula>
    </tableColumn>
    <tableColumn id="97" name="inst_geo_title_1" dataDxfId="139">
      <calculatedColumnFormula>XLS_Overview!$B$7</calculatedColumnFormula>
    </tableColumn>
    <tableColumn id="98" name="inst_get_msg_1" dataDxfId="138">
      <calculatedColumnFormula>XLS_Overview!$B$8</calculatedColumnFormula>
    </tableColumn>
    <tableColumn id="99" name="inst_get_msg_2" dataDxfId="137">
      <calculatedColumnFormula>XLS_Overview!$B$9</calculatedColumnFormula>
    </tableColumn>
    <tableColumn id="100" name="inst_get_msg_3" dataDxfId="136">
      <calculatedColumnFormula>XLS_Overview!$B$10</calculatedColumnFormula>
    </tableColumn>
    <tableColumn id="101" name="inst_get_msg_4" dataDxfId="135"/>
    <tableColumn id="3" name="inst_get_msg_42" dataDxfId="134"/>
    <tableColumn id="102" name="inst_get_msg_5" dataDxfId="133"/>
    <tableColumn id="103" name="inst_get_title_1" dataDxfId="132">
      <calculatedColumnFormula>XLS_Overview!$A$4</calculatedColumnFormula>
    </tableColumn>
    <tableColumn id="104" name="inst_lang_msg_1" dataDxfId="131">
      <calculatedColumnFormula>XLS_Overview!$A$13</calculatedColumnFormula>
    </tableColumn>
    <tableColumn id="105" name="inst_lang_title_1" dataDxfId="130">
      <calculatedColumnFormula>XLS_Overview!$A$14</calculatedColumnFormula>
    </tableColumn>
    <tableColumn id="106" name="inst_opt_msg_1" dataDxfId="129">
      <calculatedColumnFormula>XLS_Overview!$A$15</calculatedColumnFormula>
    </tableColumn>
    <tableColumn id="107" name="inst_opt_msg_2" dataDxfId="128">
      <calculatedColumnFormula>XLS_Overview!$A$16</calculatedColumnFormula>
    </tableColumn>
    <tableColumn id="108" name="inst_opt_msg_3" dataDxfId="127">
      <calculatedColumnFormula>XLS_Overview!$A$17</calculatedColumnFormula>
    </tableColumn>
    <tableColumn id="109" name="inst_opt_title_1" dataDxfId="126">
      <calculatedColumnFormula>XLS_Overview!$A$5</calculatedColumnFormula>
    </tableColumn>
    <tableColumn id="116" name="inst_prep_title_1" dataDxfId="125">
      <calculatedColumnFormula>XLS_Overview!$A$12</calculatedColumnFormula>
    </tableColumn>
    <tableColumn id="117" name="inst_test_msg_1" dataDxfId="124"/>
    <tableColumn id="118" name="inst_test_msg_2" dataDxfId="123">
      <calculatedColumnFormula>XLS_Overview!$A$3</calculatedColumnFormula>
    </tableColumn>
    <tableColumn id="120" name="intro_aim_msg1" dataDxfId="122"/>
    <tableColumn id="121" name="intro_aim_msg2" dataDxfId="121"/>
    <tableColumn id="122" name="intro_aim_msg3" dataDxfId="120"/>
    <tableColumn id="123" name="intro_aim_sectiontitle" dataDxfId="119"/>
    <tableColumn id="124" name="intro_maintitle" dataDxfId="118"/>
    <tableColumn id="125" name="intro_overview_msg_1" dataDxfId="117"/>
    <tableColumn id="126" name="intro_overview_msg_2" dataDxfId="116"/>
    <tableColumn id="127" name="intro_overview_msg_3" dataDxfId="115"/>
    <tableColumn id="128" name="intro_overview_msg_4" dataDxfId="114"/>
    <tableColumn id="129" name="intro_overview_msg_6" dataDxfId="113"/>
    <tableColumn id="4" name="intro_overview_msg_7"/>
    <tableColumn id="130" name="intro_overview_sectiontitle" dataDxfId="112"/>
    <tableColumn id="131" name="over_app_msg_1" dataDxfId="111"/>
    <tableColumn id="132" name="over_app_msg_2" dataDxfId="110"/>
    <tableColumn id="133" name="over_app_msg_3" dataDxfId="109"/>
    <tableColumn id="134" name="over_app_msg_4" dataDxfId="108"/>
    <tableColumn id="135" name="over_calc_desc_1" dataDxfId="107"/>
    <tableColumn id="136" name="over_calc_msg_1" dataDxfId="106"/>
    <tableColumn id="137" name="over_calc_msg_2" dataDxfId="105"/>
    <tableColumn id="138" name="over_calc_msg_3" dataDxfId="104"/>
    <tableColumn id="139" name="over_calc_msg_4" dataDxfId="103"/>
    <tableColumn id="140" name="over_calc_msg_5" dataDxfId="102"/>
    <tableColumn id="141" name="over_cond_desc_1" dataDxfId="101"/>
    <tableColumn id="142" name="over_cond_desc_2" dataDxfId="100"/>
    <tableColumn id="143" name="over_cond_desc_3" dataDxfId="99"/>
    <tableColumn id="144" name="over_cond_desc_4" dataDxfId="98"/>
    <tableColumn id="145" name="over_cond_desc_6" dataDxfId="97"/>
    <tableColumn id="146" name="over_cond_desc_7" dataDxfId="96"/>
    <tableColumn id="147" name="over_cond_msg_1" dataDxfId="95"/>
    <tableColumn id="148" name="over_cond_msg_2" dataDxfId="94"/>
    <tableColumn id="149" name="over_cond_msg_3" dataDxfId="93"/>
    <tableColumn id="151" name="over_cond_msg_5" dataDxfId="92"/>
    <tableColumn id="152" name="over_const_desc_1" dataDxfId="91"/>
    <tableColumn id="153" name="over_const_desc_2" dataDxfId="90"/>
    <tableColumn id="154" name="over_const_desc_3" dataDxfId="89"/>
    <tableColumn id="155" name="over_const_msg_1" dataDxfId="88"/>
    <tableColumn id="156" name="over_const_msg_2" dataDxfId="87"/>
    <tableColumn id="157" name="over_const_msg_3" dataDxfId="86"/>
    <tableColumn id="158" name="over_const_msg_4" dataDxfId="85"/>
    <tableColumn id="159" name="over_const_msg_5" dataDxfId="84"/>
    <tableColumn id="160" name="over_const_msg_6" dataDxfId="83"/>
    <tableColumn id="161" name="over_far_maintitle" dataDxfId="82"/>
    <tableColumn id="162" name="over_far_msg_1" dataDxfId="81"/>
    <tableColumn id="163" name="over_far_subtitle_1" dataDxfId="80"/>
    <tableColumn id="164" name="over_far_subtitle_2" dataDxfId="79"/>
    <tableColumn id="165" name="over_gen_maintitle" dataDxfId="78"/>
    <tableColumn id="166" name="over_gen_role_desc_1" dataDxfId="77"/>
    <tableColumn id="167" name="over_gen_role_desc_10" dataDxfId="76"/>
    <tableColumn id="168" name="over_gen_role_desc_11" dataDxfId="75"/>
    <tableColumn id="169" name="over_gen_role_desc_12" dataDxfId="74"/>
    <tableColumn id="170" name="over_gen_role_desc_13" dataDxfId="73"/>
    <tableColumn id="171" name="over_gen_role_desc_14" dataDxfId="72"/>
    <tableColumn id="172" name="over_gen_role_desc_15" dataDxfId="71"/>
    <tableColumn id="173" name="over_gen_role_desc_2" dataDxfId="70"/>
    <tableColumn id="174" name="over_gen_role_desc_3" dataDxfId="69"/>
    <tableColumn id="175" name="over_gen_role_desc_4" dataDxfId="68"/>
    <tableColumn id="176" name="over_gen_role_desc_5" dataDxfId="67"/>
    <tableColumn id="177" name="over_gen_role_desc_6" dataDxfId="66"/>
    <tableColumn id="178" name="over_gen_role_desc_7" dataDxfId="65"/>
    <tableColumn id="179" name="over_gen_role_desc_8" dataDxfId="64"/>
    <tableColumn id="180" name="over_gen_role_desc_9" dataDxfId="63"/>
    <tableColumn id="181" name="over_gen_role_msg_1" dataDxfId="62"/>
    <tableColumn id="182" name="over_gen_role_msg_10" dataDxfId="61"/>
    <tableColumn id="183" name="over_gen_role_msg_11" dataDxfId="60"/>
    <tableColumn id="184" name="over_gen_role_msg_12" dataDxfId="59"/>
    <tableColumn id="185" name="over_gen_role_msg_13" dataDxfId="58"/>
    <tableColumn id="186" name="over_gen_role_msg_14" dataDxfId="57"/>
    <tableColumn id="187" name="over_gen_role_msg_15" dataDxfId="56"/>
    <tableColumn id="188" name="over_gen_role_msg_2" dataDxfId="55"/>
    <tableColumn id="189" name="over_gen_role_msg_3" dataDxfId="54"/>
    <tableColumn id="190" name="over_gen_role_msg_4" dataDxfId="53"/>
    <tableColumn id="191" name="over_gen_role_msg_5" dataDxfId="52"/>
    <tableColumn id="192" name="over_gen_role_msg_6" dataDxfId="51"/>
    <tableColumn id="193" name="over_gen_role_msg_7" dataDxfId="50"/>
    <tableColumn id="194" name="over_gen_role_msg_8" dataDxfId="49"/>
    <tableColumn id="195" name="over_gen_role_msg_9" dataDxfId="48"/>
    <tableColumn id="196" name="over_gen_subtitle_12" dataDxfId="47"/>
    <tableColumn id="197" name="over_gen_subtitle_2" dataDxfId="46"/>
    <tableColumn id="198" name="over_gen_type_def_1" dataDxfId="45"/>
    <tableColumn id="199" name="over_gen_type_def_10" dataDxfId="44"/>
    <tableColumn id="200" name="over_gen_type_def_11" dataDxfId="43"/>
    <tableColumn id="201" name="over_gen_type_def_12" dataDxfId="42"/>
    <tableColumn id="202" name="over_gen_type_def_13" dataDxfId="41"/>
    <tableColumn id="203" name="over_gen_type_def_14" dataDxfId="40"/>
    <tableColumn id="204" name="over_gen_type_def_2" dataDxfId="39"/>
    <tableColumn id="205" name="over_gen_type_def_3" dataDxfId="38"/>
    <tableColumn id="206" name="over_gen_type_def_4" dataDxfId="37"/>
    <tableColumn id="207" name="over_gen_type_def_5" dataDxfId="36"/>
    <tableColumn id="208" name="over_gen_type_def_6" dataDxfId="35"/>
    <tableColumn id="209" name="over_gen_type_def_7" dataDxfId="34"/>
    <tableColumn id="210" name="over_gen_type_def_8" dataDxfId="33"/>
    <tableColumn id="211" name="over_gen_type_def_9" dataDxfId="32"/>
    <tableColumn id="212" name="over_gen_type_msg_1" dataDxfId="31"/>
    <tableColumn id="213" name="over_gen_type_msg_10" dataDxfId="30"/>
    <tableColumn id="214" name="over_gen_type_msg_11" dataDxfId="29"/>
    <tableColumn id="215" name="over_gen_type_msg_12" dataDxfId="28"/>
    <tableColumn id="216" name="over_gen_type_msg_13" dataDxfId="27"/>
    <tableColumn id="217" name="over_gen_type_msg_14" dataDxfId="26"/>
    <tableColumn id="218" name="over_gen_type_msg_2" dataDxfId="25"/>
    <tableColumn id="219" name="over_gen_type_msg_3" dataDxfId="24"/>
    <tableColumn id="220" name="over_gen_type_msg_4" dataDxfId="23"/>
    <tableColumn id="221" name="over_gen_type_msg_5" dataDxfId="22"/>
    <tableColumn id="222" name="over_gen_type_msg_6" dataDxfId="21"/>
    <tableColumn id="223" name="over_gen_type_msg_7" dataDxfId="20"/>
    <tableColumn id="224" name="over_gen_type_msg_8" dataDxfId="19"/>
    <tableColumn id="225" name="over_gen_type_msg_9" dataDxfId="18"/>
    <tableColumn id="226" name="over_gen_type_subtitle_1" dataDxfId="17"/>
    <tableColumn id="227" name="over_grp_msg_1" dataDxfId="16"/>
    <tableColumn id="228" name="over_rpt_msg_1" dataDxfId="15"/>
    <tableColumn id="229" name="over_settings_maintitle" dataDxfId="14"/>
    <tableColumn id="230" name="over_settings_msg_1" dataDxfId="13"/>
    <tableColumn id="231" name="over_settings_subtitle_1" dataDxfId="12"/>
    <tableColumn id="232" name="over_settings_subtitle_2" dataDxfId="11"/>
    <tableColumn id="233" name="over_settings_subtitle_3" dataDxfId="10"/>
    <tableColumn id="234" name="over_settings_subtitle_4" dataDxfId="9"/>
    <tableColumn id="235" name="over_type_subtitle_1" dataDxfId="8"/>
  </tableColumns>
  <tableStyleInfo name="TableStyleMedium2" showFirstColumn="0" showLastColumn="0" showRowStripes="1" showColumnStripes="0"/>
</table>
</file>

<file path=xl/tables/table3.xml><?xml version="1.0" encoding="utf-8"?>
<table xmlns="http://schemas.openxmlformats.org/spreadsheetml/2006/main" id="3" name="tNM_list" displayName="tNM_list" ref="B9:G185" totalsRowShown="0" headerRowDxfId="7" dataDxfId="6">
  <autoFilter ref="B9:G185"/>
  <sortState ref="B11:C69">
    <sortCondition ref="B10:B69"/>
  </sortState>
  <tableColumns count="6">
    <tableColumn id="1" name="name" dataDxfId="5"/>
    <tableColumn id="2" name="content" dataDxfId="4">
      <calculatedColumnFormula>XLS_Overview!$A$3</calculatedColumnFormula>
    </tableColumn>
    <tableColumn id="3" name="french" dataDxfId="3"/>
    <tableColumn id="64" name="backup_english" dataDxfId="2"/>
    <tableColumn id="65" name="formula_translate" dataDxfId="1">
      <calculatedColumnFormula>CONCATENATE("INDEX(tTrad[",tNM_list[[#This Row],[name]],"],MATCH(sl_language,tTrad[[Langue]:[Langue]],0))")</calculatedColumnFormula>
    </tableColumn>
    <tableColumn id="4" name="Column1" dataDxfId="0">
      <calculatedColumnFormula>INDEX(INDIRECT("tTrad["&amp;tNM_list[[#This Row],[name]]&amp;"]"),MATCH(sl_language,tTrad[[Langue]:[Langue]],0))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rgb="FFFF9900"/>
  </sheetPr>
  <dimension ref="A1:H36"/>
  <sheetViews>
    <sheetView topLeftCell="B1" zoomScale="80" zoomScaleNormal="80" zoomScalePageLayoutView="80" workbookViewId="0">
      <selection activeCell="B6" sqref="B6"/>
    </sheetView>
  </sheetViews>
  <sheetFormatPr defaultColWidth="8.6640625" defaultRowHeight="14.4" x14ac:dyDescent="0.3"/>
  <cols>
    <col min="1" max="1" width="5.33203125" style="1" hidden="1" customWidth="1"/>
    <col min="2" max="2" width="102.109375" style="29" customWidth="1"/>
    <col min="3" max="5" width="8.6640625" style="1"/>
    <col min="6" max="6" width="78.33203125" style="1" customWidth="1"/>
    <col min="7" max="16384" width="8.6640625" style="1"/>
  </cols>
  <sheetData>
    <row r="1" spans="2:8" ht="17.399999999999999" x14ac:dyDescent="0.3">
      <c r="B1" s="26" t="s">
        <v>962</v>
      </c>
    </row>
    <row r="2" spans="2:8" ht="21.6" customHeight="1" thickBot="1" x14ac:dyDescent="0.35"/>
    <row r="3" spans="2:8" ht="15" thickBot="1" x14ac:dyDescent="0.35">
      <c r="B3" s="28" t="str">
        <f>INDEX(tTrad[intro_maintitle],MATCH(sl_language,tTrad[[Langue]:[Langue]],0))</f>
        <v>Tutorial version 0.3</v>
      </c>
    </row>
    <row r="4" spans="2:8" ht="15" thickBot="1" x14ac:dyDescent="0.35"/>
    <row r="5" spans="2:8" ht="15.6" x14ac:dyDescent="0.3">
      <c r="B5" s="56" t="s">
        <v>0</v>
      </c>
    </row>
    <row r="6" spans="2:8" ht="15" thickBot="1" x14ac:dyDescent="0.35">
      <c r="B6" s="59" t="s">
        <v>82</v>
      </c>
    </row>
    <row r="8" spans="2:8" ht="25.5" customHeight="1" x14ac:dyDescent="0.3">
      <c r="B8" s="30" t="str">
        <f>INDEX(tTrad[intro_aim_sectiontitle],MATCH(sl_language,tTrad[[Langue]:[Langue]],0))</f>
        <v>Aim of this document:</v>
      </c>
    </row>
    <row r="9" spans="2:8" ht="101.25" customHeight="1" x14ac:dyDescent="0.3">
      <c r="B9" s="35" t="str">
        <f>INDEX(tTrad[intro_aim_msg1],MATCH(sl_language,tTrad[[Langue]:[Langue]],0))</f>
        <v xml:space="preserve">The aim of this document is to help experienced survey managers adapt the Global SENS Infant and Child form to their local needs.
XLS forms is a standard for mobile surveys, prior knowledge of xls basics are a prerequisite. This document gives instructions on which fields or questions can be modified and which questions need to remain as they are.
</v>
      </c>
      <c r="H9" s="31"/>
    </row>
    <row r="10" spans="2:8" ht="62.25" customHeight="1" x14ac:dyDescent="0.3">
      <c r="B10" s="36" t="str">
        <f>INDEX(tTrad[intro_aim_msg2],MATCH(sl_language,tTrad[[Langue]:[Langue]],0))</f>
        <v xml:space="preserve">    This document here aims at giving a survey manager the knowledge to understand how an XLS form works so that they can adapt the SENS form to their needs. It is however far from sufficient to learn how to set up a survey from scratch. </v>
      </c>
      <c r="F10" s="27"/>
    </row>
    <row r="11" spans="2:8" ht="47.25" customHeight="1" x14ac:dyDescent="0.3">
      <c r="B11" s="34" t="str">
        <f>INDEX(tTrad[intro_aim_msg3],MATCH(sl_language,tTrad[[Langue]:[Langue]],0))</f>
        <v xml:space="preserve">    Variable NAMES, i.e. the names as set under column "name" are NOT to be changed. Only if new questions are added, new  names can be introduced. Ask for assistance if questions need to be added.</v>
      </c>
      <c r="F11" s="27"/>
    </row>
    <row r="12" spans="2:8" ht="5.25" customHeight="1" x14ac:dyDescent="0.3">
      <c r="B12" s="32"/>
    </row>
    <row r="13" spans="2:8" ht="5.25" customHeight="1" x14ac:dyDescent="0.3">
      <c r="B13" s="32"/>
    </row>
    <row r="14" spans="2:8" ht="16.2" x14ac:dyDescent="0.3">
      <c r="B14" s="30" t="str">
        <f>INDEX(tTrad[intro_overview_sectiontitle],MATCH(sl_language,tTrad[[Langue]:[Langue]],0))</f>
        <v>Overview</v>
      </c>
    </row>
    <row r="15" spans="2:8" x14ac:dyDescent="0.3">
      <c r="B15" s="1"/>
    </row>
    <row r="16" spans="2:8" ht="27.6" x14ac:dyDescent="0.3">
      <c r="B16" s="34" t="str">
        <f>INDEX(tTrad[intro_overview_msg_6],MATCH(sl_language,tTrad[[Langue]:[Langue]],0))</f>
        <v>The three orange tabs are the ones with instructions as to how the form works and how to adapt it to a local context.</v>
      </c>
    </row>
    <row r="17" spans="2:2" ht="16.2" x14ac:dyDescent="0.3">
      <c r="B17" s="30"/>
    </row>
    <row r="18" spans="2:2" x14ac:dyDescent="0.3">
      <c r="B18" s="99" t="str">
        <f>INDEX(tTrad[intro_overview_msg_1],MATCH(sl_language,tTrad[[Langue]:[Langue]],0))</f>
        <v>The three green tabs are the ones with the content of the form:</v>
      </c>
    </row>
    <row r="19" spans="2:2" s="38" customFormat="1" ht="11.4" x14ac:dyDescent="0.3">
      <c r="B19" s="100" t="str">
        <f>INDEX(tTrad[intro_overview_msg_2],MATCH(sl_language,tTrad[[Langue]:[Langue]],0))</f>
        <v xml:space="preserve">    survey (where the survey questions are listed)</v>
      </c>
    </row>
    <row r="20" spans="2:2" s="37" customFormat="1" x14ac:dyDescent="0.3">
      <c r="B20" s="100" t="str">
        <f>INDEX(tTrad[intro_overview_msg_3],MATCH(sl_language,tTrad[[Langue]:[Langue]],0))</f>
        <v xml:space="preserve">    choices (where the choices for multiple and single response questions are listed)</v>
      </c>
    </row>
    <row r="21" spans="2:2" s="37" customFormat="1" x14ac:dyDescent="0.3">
      <c r="B21" s="100" t="str">
        <f>INDEX(tTrad[intro_overview_msg_4],MATCH(sl_language,tTrad[[Langue]:[Langue]],0))</f>
        <v xml:space="preserve">    settings (where the general form settings are described)</v>
      </c>
    </row>
    <row r="22" spans="2:2" x14ac:dyDescent="0.3">
      <c r="B22" s="101"/>
    </row>
    <row r="23" spans="2:2" ht="27.6" x14ac:dyDescent="0.3">
      <c r="B23" s="102" t="str">
        <f>INDEX(tTrad[intro_overview_msg_7],MATCH(sl_language,tTrad[[Langue]:[Langue]],0))</f>
        <v>The yellow tab contains CUTOFFs necessary to adapt the "CUTOFF" variable in the "survey" tab (haemoglobin measurements).</v>
      </c>
    </row>
    <row r="34" spans="2:2" x14ac:dyDescent="0.3">
      <c r="B34" s="33"/>
    </row>
    <row r="35" spans="2:2" x14ac:dyDescent="0.3">
      <c r="B35" s="33"/>
    </row>
    <row r="36" spans="2:2" x14ac:dyDescent="0.3">
      <c r="B36" s="33"/>
    </row>
  </sheetData>
  <pageMargins left="0.7" right="0.7" top="0.75" bottom="0.75" header="0.3" footer="0.3"/>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META!$B$5:$B$6</xm:f>
          </x14:formula1>
          <xm:sqref>B6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ETA"/>
  <dimension ref="B4:FH288"/>
  <sheetViews>
    <sheetView topLeftCell="BJ1" zoomScale="50" zoomScaleNormal="50" zoomScalePageLayoutView="50" workbookViewId="0">
      <selection activeCell="BP5" sqref="BP5"/>
    </sheetView>
  </sheetViews>
  <sheetFormatPr defaultColWidth="39.44140625" defaultRowHeight="14.4" x14ac:dyDescent="0.3"/>
  <cols>
    <col min="1" max="2" width="39.44140625" style="20"/>
    <col min="3" max="7" width="39.44140625" style="20" customWidth="1"/>
    <col min="8" max="8" width="66" style="20" customWidth="1"/>
    <col min="9" max="13" width="39.44140625" style="20" customWidth="1"/>
    <col min="14" max="14" width="66" style="20" customWidth="1"/>
    <col min="15" max="15" width="39.44140625" style="20" customWidth="1"/>
    <col min="16" max="16" width="66" style="20" customWidth="1"/>
    <col min="17" max="19" width="39.44140625" style="20" customWidth="1"/>
    <col min="20" max="20" width="66" style="20" customWidth="1"/>
    <col min="21" max="21" width="39.44140625" style="20" customWidth="1"/>
    <col min="22" max="22" width="66" style="20" customWidth="1"/>
    <col min="23" max="25" width="39.44140625" style="20" customWidth="1"/>
    <col min="26" max="26" width="66" style="20" customWidth="1"/>
    <col min="27" max="27" width="39.44140625" style="20" customWidth="1"/>
    <col min="28" max="28" width="66" style="20" customWidth="1"/>
    <col min="29" max="30" width="39.44140625" style="20" customWidth="1"/>
    <col min="31" max="31" width="66" style="20" customWidth="1"/>
    <col min="32" max="34" width="39.44140625" style="20" customWidth="1"/>
    <col min="35" max="35" width="60.44140625" style="20" bestFit="1" customWidth="1"/>
    <col min="36" max="39" width="39.44140625" style="20" customWidth="1"/>
    <col min="40" max="40" width="66" style="20" customWidth="1"/>
    <col min="41" max="48" width="39.44140625" style="20" customWidth="1"/>
    <col min="49" max="49" width="66" style="20" customWidth="1"/>
    <col min="50" max="52" width="39.44140625" style="20" customWidth="1"/>
    <col min="53" max="87" width="39.44140625" style="20"/>
    <col min="88" max="88" width="49.33203125" style="20" bestFit="1" customWidth="1"/>
    <col min="89" max="156" width="39.44140625" style="20"/>
    <col min="157" max="157" width="66" style="20" customWidth="1"/>
    <col min="158" max="16384" width="39.44140625" style="20"/>
  </cols>
  <sheetData>
    <row r="4" spans="2:164" x14ac:dyDescent="0.3">
      <c r="B4" s="20" t="s">
        <v>94</v>
      </c>
      <c r="C4" s="20" t="s">
        <v>95</v>
      </c>
      <c r="D4" s="20" t="s">
        <v>96</v>
      </c>
      <c r="E4" s="20" t="s">
        <v>97</v>
      </c>
      <c r="F4" s="20" t="s">
        <v>98</v>
      </c>
      <c r="G4" s="20" t="s">
        <v>99</v>
      </c>
      <c r="H4" s="20" t="s">
        <v>100</v>
      </c>
      <c r="I4" s="20" t="s">
        <v>101</v>
      </c>
      <c r="J4" s="20" t="s">
        <v>103</v>
      </c>
      <c r="K4" s="20" t="s">
        <v>106</v>
      </c>
      <c r="L4" s="20" t="s">
        <v>107</v>
      </c>
      <c r="M4" s="20" t="s">
        <v>108</v>
      </c>
      <c r="N4" s="20" t="s">
        <v>109</v>
      </c>
      <c r="O4" s="20" t="s">
        <v>112</v>
      </c>
      <c r="P4" s="20" t="s">
        <v>113</v>
      </c>
      <c r="Q4" s="20" t="s">
        <v>114</v>
      </c>
      <c r="R4" s="20" t="s">
        <v>115</v>
      </c>
      <c r="S4" s="20" t="s">
        <v>116</v>
      </c>
      <c r="T4" s="20" t="s">
        <v>117</v>
      </c>
      <c r="U4" s="20" t="s">
        <v>118</v>
      </c>
      <c r="V4" s="20" t="s">
        <v>119</v>
      </c>
      <c r="W4" s="20" t="s">
        <v>120</v>
      </c>
      <c r="X4" s="20" t="s">
        <v>121</v>
      </c>
      <c r="Y4" s="20" t="s">
        <v>122</v>
      </c>
      <c r="Z4" s="20" t="s">
        <v>123</v>
      </c>
      <c r="AA4" s="20" t="s">
        <v>124</v>
      </c>
      <c r="AB4" s="20" t="s">
        <v>125</v>
      </c>
      <c r="AC4" s="20" t="s">
        <v>126</v>
      </c>
      <c r="AD4" s="20" t="s">
        <v>127</v>
      </c>
      <c r="AE4" s="20" t="s">
        <v>128</v>
      </c>
      <c r="AF4" s="20" t="s">
        <v>132</v>
      </c>
      <c r="AG4" s="20" t="s">
        <v>133</v>
      </c>
      <c r="AH4" s="20" t="s">
        <v>134</v>
      </c>
      <c r="AI4" s="20" t="s">
        <v>135</v>
      </c>
      <c r="AJ4" s="20" t="s">
        <v>136</v>
      </c>
      <c r="AK4" s="20" t="s">
        <v>662</v>
      </c>
      <c r="AL4" s="20" t="s">
        <v>137</v>
      </c>
      <c r="AM4" s="20" t="s">
        <v>138</v>
      </c>
      <c r="AN4" s="20" t="s">
        <v>139</v>
      </c>
      <c r="AO4" s="20" t="s">
        <v>140</v>
      </c>
      <c r="AP4" s="20" t="s">
        <v>141</v>
      </c>
      <c r="AQ4" s="20" t="s">
        <v>142</v>
      </c>
      <c r="AR4" s="20" t="s">
        <v>143</v>
      </c>
      <c r="AS4" s="20" t="s">
        <v>144</v>
      </c>
      <c r="AT4" s="20" t="s">
        <v>151</v>
      </c>
      <c r="AU4" s="20" t="s">
        <v>152</v>
      </c>
      <c r="AV4" s="20" t="s">
        <v>153</v>
      </c>
      <c r="AW4" s="20" t="s">
        <v>155</v>
      </c>
      <c r="AX4" s="20" t="s">
        <v>156</v>
      </c>
      <c r="AY4" s="20" t="s">
        <v>157</v>
      </c>
      <c r="AZ4" s="20" t="s">
        <v>158</v>
      </c>
      <c r="BA4" s="20" t="s">
        <v>159</v>
      </c>
      <c r="BB4" s="20" t="s">
        <v>160</v>
      </c>
      <c r="BC4" s="20" t="s">
        <v>161</v>
      </c>
      <c r="BD4" s="20" t="s">
        <v>162</v>
      </c>
      <c r="BE4" s="20" t="s">
        <v>163</v>
      </c>
      <c r="BF4" s="20" t="s">
        <v>164</v>
      </c>
      <c r="BG4" s="20" t="s">
        <v>1106</v>
      </c>
      <c r="BH4" s="20" t="s">
        <v>165</v>
      </c>
      <c r="BI4" s="21" t="s">
        <v>166</v>
      </c>
      <c r="BJ4" s="20" t="s">
        <v>167</v>
      </c>
      <c r="BK4" s="21" t="s">
        <v>168</v>
      </c>
      <c r="BL4" s="20" t="s">
        <v>169</v>
      </c>
      <c r="BM4" s="21" t="s">
        <v>170</v>
      </c>
      <c r="BN4" s="20" t="s">
        <v>171</v>
      </c>
      <c r="BO4" s="21" t="s">
        <v>172</v>
      </c>
      <c r="BP4" s="20" t="s">
        <v>173</v>
      </c>
      <c r="BQ4" s="21" t="s">
        <v>174</v>
      </c>
      <c r="BR4" s="20" t="s">
        <v>175</v>
      </c>
      <c r="BS4" s="21" t="s">
        <v>176</v>
      </c>
      <c r="BT4" s="20" t="s">
        <v>177</v>
      </c>
      <c r="BU4" s="21" t="s">
        <v>178</v>
      </c>
      <c r="BV4" s="20" t="s">
        <v>179</v>
      </c>
      <c r="BW4" s="21" t="s">
        <v>180</v>
      </c>
      <c r="BX4" s="20" t="s">
        <v>181</v>
      </c>
      <c r="BY4" s="21" t="s">
        <v>182</v>
      </c>
      <c r="BZ4" s="20" t="s">
        <v>183</v>
      </c>
      <c r="CA4" s="21" t="s">
        <v>184</v>
      </c>
      <c r="CB4" s="21" t="s">
        <v>186</v>
      </c>
      <c r="CC4" s="20" t="s">
        <v>187</v>
      </c>
      <c r="CD4" s="21" t="s">
        <v>188</v>
      </c>
      <c r="CE4" s="20" t="s">
        <v>189</v>
      </c>
      <c r="CF4" s="21" t="s">
        <v>190</v>
      </c>
      <c r="CG4" s="20" t="s">
        <v>191</v>
      </c>
      <c r="CH4" s="21" t="s">
        <v>192</v>
      </c>
      <c r="CI4" s="20" t="s">
        <v>193</v>
      </c>
      <c r="CJ4" s="21" t="s">
        <v>194</v>
      </c>
      <c r="CK4" s="20" t="s">
        <v>195</v>
      </c>
      <c r="CL4" s="21" t="s">
        <v>196</v>
      </c>
      <c r="CM4" s="20" t="s">
        <v>197</v>
      </c>
      <c r="CN4" s="21" t="s">
        <v>198</v>
      </c>
      <c r="CO4" s="20" t="s">
        <v>199</v>
      </c>
      <c r="CP4" s="21" t="s">
        <v>200</v>
      </c>
      <c r="CQ4" s="20" t="s">
        <v>201</v>
      </c>
      <c r="CR4" s="21" t="s">
        <v>202</v>
      </c>
      <c r="CS4" s="20" t="s">
        <v>203</v>
      </c>
      <c r="CT4" s="21" t="s">
        <v>204</v>
      </c>
      <c r="CU4" s="20" t="s">
        <v>205</v>
      </c>
      <c r="CV4" s="21" t="s">
        <v>206</v>
      </c>
      <c r="CW4" s="20" t="s">
        <v>207</v>
      </c>
      <c r="CX4" s="21" t="s">
        <v>208</v>
      </c>
      <c r="CY4" s="20" t="s">
        <v>209</v>
      </c>
      <c r="CZ4" s="21" t="s">
        <v>210</v>
      </c>
      <c r="DA4" s="20" t="s">
        <v>211</v>
      </c>
      <c r="DB4" s="21" t="s">
        <v>212</v>
      </c>
      <c r="DC4" s="20" t="s">
        <v>213</v>
      </c>
      <c r="DD4" s="21" t="s">
        <v>214</v>
      </c>
      <c r="DE4" s="20" t="s">
        <v>215</v>
      </c>
      <c r="DF4" s="21" t="s">
        <v>216</v>
      </c>
      <c r="DG4" s="20" t="s">
        <v>217</v>
      </c>
      <c r="DH4" s="21" t="s">
        <v>218</v>
      </c>
      <c r="DI4" s="20" t="s">
        <v>219</v>
      </c>
      <c r="DJ4" s="21" t="s">
        <v>220</v>
      </c>
      <c r="DK4" s="20" t="s">
        <v>221</v>
      </c>
      <c r="DL4" s="21" t="s">
        <v>222</v>
      </c>
      <c r="DM4" s="20" t="s">
        <v>223</v>
      </c>
      <c r="DN4" s="21" t="s">
        <v>224</v>
      </c>
      <c r="DO4" s="20" t="s">
        <v>225</v>
      </c>
      <c r="DP4" s="21" t="s">
        <v>226</v>
      </c>
      <c r="DQ4" s="20" t="s">
        <v>227</v>
      </c>
      <c r="DR4" s="21" t="s">
        <v>228</v>
      </c>
      <c r="DS4" s="20" t="s">
        <v>229</v>
      </c>
      <c r="DT4" s="21" t="s">
        <v>230</v>
      </c>
      <c r="DU4" s="20" t="s">
        <v>231</v>
      </c>
      <c r="DV4" s="21" t="s">
        <v>232</v>
      </c>
      <c r="DW4" s="20" t="s">
        <v>233</v>
      </c>
      <c r="DX4" s="21" t="s">
        <v>234</v>
      </c>
      <c r="DY4" s="20" t="s">
        <v>235</v>
      </c>
      <c r="DZ4" s="21" t="s">
        <v>236</v>
      </c>
      <c r="EA4" s="20" t="s">
        <v>237</v>
      </c>
      <c r="EB4" s="21" t="s">
        <v>238</v>
      </c>
      <c r="EC4" s="20" t="s">
        <v>239</v>
      </c>
      <c r="ED4" s="21" t="s">
        <v>240</v>
      </c>
      <c r="EE4" s="20" t="s">
        <v>241</v>
      </c>
      <c r="EF4" s="21" t="s">
        <v>242</v>
      </c>
      <c r="EG4" s="20" t="s">
        <v>243</v>
      </c>
      <c r="EH4" s="21" t="s">
        <v>244</v>
      </c>
      <c r="EI4" s="20" t="s">
        <v>245</v>
      </c>
      <c r="EJ4" s="21" t="s">
        <v>246</v>
      </c>
      <c r="EK4" s="20" t="s">
        <v>247</v>
      </c>
      <c r="EL4" s="21" t="s">
        <v>248</v>
      </c>
      <c r="EM4" s="20" t="s">
        <v>249</v>
      </c>
      <c r="EN4" s="21" t="s">
        <v>250</v>
      </c>
      <c r="EO4" s="20" t="s">
        <v>251</v>
      </c>
      <c r="EP4" s="21" t="s">
        <v>252</v>
      </c>
      <c r="EQ4" s="20" t="s">
        <v>253</v>
      </c>
      <c r="ER4" s="21" t="s">
        <v>254</v>
      </c>
      <c r="ES4" s="20" t="s">
        <v>255</v>
      </c>
      <c r="ET4" s="21" t="s">
        <v>256</v>
      </c>
      <c r="EU4" s="20" t="s">
        <v>257</v>
      </c>
      <c r="EV4" s="21" t="s">
        <v>258</v>
      </c>
      <c r="EW4" s="20" t="s">
        <v>259</v>
      </c>
      <c r="EX4" s="21" t="s">
        <v>260</v>
      </c>
      <c r="EY4" s="20" t="s">
        <v>261</v>
      </c>
      <c r="EZ4" s="21" t="s">
        <v>262</v>
      </c>
      <c r="FA4" s="20" t="s">
        <v>263</v>
      </c>
      <c r="FB4" s="21" t="s">
        <v>264</v>
      </c>
      <c r="FC4" s="20" t="s">
        <v>265</v>
      </c>
      <c r="FD4" s="21" t="s">
        <v>266</v>
      </c>
      <c r="FE4" s="20" t="s">
        <v>267</v>
      </c>
      <c r="FF4" s="21" t="s">
        <v>268</v>
      </c>
      <c r="FG4" s="20" t="s">
        <v>269</v>
      </c>
      <c r="FH4" s="21" t="s">
        <v>270</v>
      </c>
    </row>
    <row r="5" spans="2:164" ht="201.6" x14ac:dyDescent="0.3">
      <c r="B5" s="20" t="s">
        <v>1</v>
      </c>
      <c r="C5" s="20" t="s">
        <v>349</v>
      </c>
      <c r="D5" s="20" t="s">
        <v>963</v>
      </c>
      <c r="E5" s="20" t="s">
        <v>272</v>
      </c>
      <c r="F5" s="20" t="s">
        <v>964</v>
      </c>
      <c r="G5" s="20" t="s">
        <v>273</v>
      </c>
      <c r="H5" s="20" t="s">
        <v>965</v>
      </c>
      <c r="I5" s="2" t="s">
        <v>1110</v>
      </c>
      <c r="J5" s="20" t="s">
        <v>276</v>
      </c>
      <c r="K5" s="20" t="s">
        <v>653</v>
      </c>
      <c r="L5" s="20" t="s">
        <v>280</v>
      </c>
      <c r="M5" s="82" t="s">
        <v>966</v>
      </c>
      <c r="N5" s="20" t="s">
        <v>967</v>
      </c>
      <c r="O5" s="20" t="s">
        <v>283</v>
      </c>
      <c r="P5" s="2" t="s">
        <v>1111</v>
      </c>
      <c r="Q5" s="20" t="s">
        <v>659</v>
      </c>
      <c r="R5" s="20" t="s">
        <v>285</v>
      </c>
      <c r="S5" s="20" t="s">
        <v>286</v>
      </c>
      <c r="T5" s="20" t="s">
        <v>655</v>
      </c>
      <c r="U5" s="20" t="s">
        <v>288</v>
      </c>
      <c r="V5" s="2" t="s">
        <v>289</v>
      </c>
      <c r="W5" s="20" t="s">
        <v>658</v>
      </c>
      <c r="X5" s="20" t="s">
        <v>968</v>
      </c>
      <c r="Y5" s="20" t="s">
        <v>290</v>
      </c>
      <c r="Z5" s="20" t="s">
        <v>969</v>
      </c>
      <c r="AA5" s="20" t="s">
        <v>292</v>
      </c>
      <c r="AB5" s="20" t="s">
        <v>293</v>
      </c>
      <c r="AC5" s="20" t="s">
        <v>294</v>
      </c>
      <c r="AD5" s="20" t="s">
        <v>970</v>
      </c>
      <c r="AE5" s="20" t="s">
        <v>971</v>
      </c>
      <c r="AF5" s="20" t="s">
        <v>300</v>
      </c>
      <c r="AG5" s="20" t="s">
        <v>972</v>
      </c>
      <c r="AH5" s="82" t="s">
        <v>973</v>
      </c>
      <c r="AI5" s="82" t="s">
        <v>974</v>
      </c>
      <c r="AJ5" s="82" t="s">
        <v>1114</v>
      </c>
      <c r="AK5" s="20" t="s">
        <v>975</v>
      </c>
      <c r="AL5" s="83" t="s">
        <v>1116</v>
      </c>
      <c r="AM5" s="84" t="s">
        <v>303</v>
      </c>
      <c r="AN5" s="84" t="s">
        <v>304</v>
      </c>
      <c r="AO5" s="84" t="s">
        <v>305</v>
      </c>
      <c r="AP5" s="84" t="s">
        <v>976</v>
      </c>
      <c r="AQ5" s="84" t="s">
        <v>307</v>
      </c>
      <c r="AR5" s="84" t="s">
        <v>977</v>
      </c>
      <c r="AS5" s="84" t="s">
        <v>308</v>
      </c>
      <c r="AT5" s="84" t="s">
        <v>314</v>
      </c>
      <c r="AU5" s="84" t="s">
        <v>1118</v>
      </c>
      <c r="AV5" s="84" t="s">
        <v>978</v>
      </c>
      <c r="AW5" s="84" t="s">
        <v>1055</v>
      </c>
      <c r="AX5" s="83" t="s">
        <v>979</v>
      </c>
      <c r="AY5" s="84" t="s">
        <v>980</v>
      </c>
      <c r="AZ5" s="84" t="s">
        <v>318</v>
      </c>
      <c r="BA5" s="84" t="s">
        <v>643</v>
      </c>
      <c r="BB5" s="84" t="s">
        <v>981</v>
      </c>
      <c r="BC5" s="84" t="s">
        <v>647</v>
      </c>
      <c r="BD5" s="84" t="s">
        <v>1120</v>
      </c>
      <c r="BE5" s="84" t="s">
        <v>648</v>
      </c>
      <c r="BF5" s="84" t="s">
        <v>982</v>
      </c>
      <c r="BG5" s="84" t="s">
        <v>1107</v>
      </c>
      <c r="BH5" s="84" t="s">
        <v>321</v>
      </c>
      <c r="BI5" s="84" t="s">
        <v>983</v>
      </c>
      <c r="BJ5" s="84" t="s">
        <v>323</v>
      </c>
      <c r="BK5" s="84" t="s">
        <v>984</v>
      </c>
      <c r="BL5" s="84" t="s">
        <v>985</v>
      </c>
      <c r="BM5" s="84" t="s">
        <v>31</v>
      </c>
      <c r="BN5" s="84" t="s">
        <v>986</v>
      </c>
      <c r="BO5" s="84" t="s">
        <v>327</v>
      </c>
      <c r="BP5" s="84" t="s">
        <v>1122</v>
      </c>
      <c r="BQ5" s="84" t="s">
        <v>987</v>
      </c>
      <c r="BR5" s="84"/>
      <c r="BS5" s="84" t="s">
        <v>31</v>
      </c>
      <c r="BT5" s="84" t="s">
        <v>588</v>
      </c>
      <c r="BU5" s="84" t="s">
        <v>51</v>
      </c>
      <c r="BV5" s="84" t="s">
        <v>595</v>
      </c>
      <c r="BW5" s="84" t="s">
        <v>331</v>
      </c>
      <c r="BX5" s="84" t="s">
        <v>332</v>
      </c>
      <c r="BY5" s="84" t="s">
        <v>333</v>
      </c>
      <c r="BZ5" s="84" t="s">
        <v>334</v>
      </c>
      <c r="CA5" s="84" t="s">
        <v>988</v>
      </c>
      <c r="CB5" s="84" t="s">
        <v>989</v>
      </c>
      <c r="CC5" s="84" t="s">
        <v>31</v>
      </c>
      <c r="CD5" s="84" t="s">
        <v>602</v>
      </c>
      <c r="CE5" s="84" t="s">
        <v>339</v>
      </c>
      <c r="CF5" s="84" t="s">
        <v>990</v>
      </c>
      <c r="CG5" s="84" t="s">
        <v>341</v>
      </c>
      <c r="CH5" s="84" t="s">
        <v>991</v>
      </c>
      <c r="CI5" s="84" t="s">
        <v>992</v>
      </c>
      <c r="CJ5" s="84" t="s">
        <v>993</v>
      </c>
      <c r="CK5" s="84" t="s">
        <v>344</v>
      </c>
      <c r="CL5" s="84" t="s">
        <v>345</v>
      </c>
      <c r="CM5" s="84" t="s">
        <v>994</v>
      </c>
      <c r="CN5" s="84" t="s">
        <v>347</v>
      </c>
      <c r="CO5" s="84" t="s">
        <v>348</v>
      </c>
      <c r="CP5" s="84" t="s">
        <v>349</v>
      </c>
      <c r="CQ5" s="84" t="s">
        <v>350</v>
      </c>
      <c r="CR5" s="84" t="s">
        <v>995</v>
      </c>
      <c r="CS5" s="84" t="s">
        <v>996</v>
      </c>
      <c r="CT5" s="84" t="s">
        <v>997</v>
      </c>
      <c r="CU5" s="84" t="s">
        <v>998</v>
      </c>
      <c r="CV5" s="84" t="s">
        <v>999</v>
      </c>
      <c r="CW5" s="84" t="s">
        <v>1000</v>
      </c>
      <c r="CX5" s="84" t="s">
        <v>357</v>
      </c>
      <c r="CY5" s="84" t="s">
        <v>358</v>
      </c>
      <c r="CZ5" s="84" t="s">
        <v>1001</v>
      </c>
      <c r="DA5" s="84" t="s">
        <v>1002</v>
      </c>
      <c r="DB5" s="84" t="s">
        <v>1003</v>
      </c>
      <c r="DC5" s="84" t="s">
        <v>1004</v>
      </c>
      <c r="DD5" s="84" t="s">
        <v>1005</v>
      </c>
      <c r="DE5" s="84" t="s">
        <v>364</v>
      </c>
      <c r="DF5" s="84" t="s">
        <v>365</v>
      </c>
      <c r="DG5" s="84" t="s">
        <v>25</v>
      </c>
      <c r="DH5" s="84" t="s">
        <v>26</v>
      </c>
      <c r="DI5" s="84" t="s">
        <v>27</v>
      </c>
      <c r="DJ5" s="84" t="s">
        <v>28</v>
      </c>
      <c r="DK5" s="84" t="s">
        <v>29</v>
      </c>
      <c r="DL5" s="84" t="s">
        <v>622</v>
      </c>
      <c r="DM5" s="84" t="s">
        <v>17</v>
      </c>
      <c r="DN5" s="84" t="s">
        <v>18</v>
      </c>
      <c r="DO5" s="84" t="s">
        <v>19</v>
      </c>
      <c r="DP5" s="84" t="s">
        <v>20</v>
      </c>
      <c r="DQ5" s="84" t="s">
        <v>21</v>
      </c>
      <c r="DR5" s="84" t="s">
        <v>366</v>
      </c>
      <c r="DS5" s="84" t="s">
        <v>23</v>
      </c>
      <c r="DT5" s="84" t="s">
        <v>24</v>
      </c>
      <c r="DU5" s="84" t="s">
        <v>367</v>
      </c>
      <c r="DV5" s="84" t="s">
        <v>368</v>
      </c>
      <c r="DW5" s="84" t="s">
        <v>1006</v>
      </c>
      <c r="DX5" s="84" t="s">
        <v>1007</v>
      </c>
      <c r="DY5" s="84" t="s">
        <v>1008</v>
      </c>
      <c r="DZ5" s="84" t="s">
        <v>372</v>
      </c>
      <c r="EA5" s="84" t="s">
        <v>373</v>
      </c>
      <c r="EB5" s="84" t="s">
        <v>1009</v>
      </c>
      <c r="EC5" s="84" t="s">
        <v>1010</v>
      </c>
      <c r="ED5" s="84" t="s">
        <v>376</v>
      </c>
      <c r="EE5" s="84" t="s">
        <v>1011</v>
      </c>
      <c r="EF5" s="84" t="s">
        <v>1012</v>
      </c>
      <c r="EG5" s="84" t="s">
        <v>379</v>
      </c>
      <c r="EH5" s="84" t="s">
        <v>380</v>
      </c>
      <c r="EI5" s="84" t="s">
        <v>381</v>
      </c>
      <c r="EJ5" s="84" t="s">
        <v>382</v>
      </c>
      <c r="EK5" s="84" t="s">
        <v>2</v>
      </c>
      <c r="EL5" s="84" t="s">
        <v>11</v>
      </c>
      <c r="EM5" s="84" t="s">
        <v>12</v>
      </c>
      <c r="EN5" s="84" t="s">
        <v>13</v>
      </c>
      <c r="EO5" s="84" t="s">
        <v>14</v>
      </c>
      <c r="EP5" s="84" t="s">
        <v>15</v>
      </c>
      <c r="EQ5" s="84" t="s">
        <v>383</v>
      </c>
      <c r="ER5" s="84" t="s">
        <v>384</v>
      </c>
      <c r="ES5" s="84" t="s">
        <v>5</v>
      </c>
      <c r="ET5" s="84" t="s">
        <v>6</v>
      </c>
      <c r="EU5" s="84" t="s">
        <v>7</v>
      </c>
      <c r="EV5" s="84" t="s">
        <v>8</v>
      </c>
      <c r="EW5" s="84" t="s">
        <v>9</v>
      </c>
      <c r="EX5" s="84" t="s">
        <v>386</v>
      </c>
      <c r="EY5" s="84" t="s">
        <v>367</v>
      </c>
      <c r="EZ5" s="84" t="s">
        <v>387</v>
      </c>
      <c r="FA5" s="84" t="s">
        <v>388</v>
      </c>
      <c r="FB5" s="84" t="s">
        <v>389</v>
      </c>
      <c r="FC5" s="84" t="s">
        <v>390</v>
      </c>
      <c r="FD5" s="84" t="s">
        <v>391</v>
      </c>
      <c r="FE5" s="84" t="s">
        <v>392</v>
      </c>
      <c r="FF5" s="84" t="s">
        <v>393</v>
      </c>
      <c r="FG5" s="84" t="s">
        <v>394</v>
      </c>
      <c r="FH5" s="20" t="s">
        <v>367</v>
      </c>
    </row>
    <row r="6" spans="2:164" ht="172.8" x14ac:dyDescent="0.3">
      <c r="B6" s="20" t="s">
        <v>82</v>
      </c>
      <c r="C6" s="20" t="s">
        <v>395</v>
      </c>
      <c r="D6" s="20" t="s">
        <v>1013</v>
      </c>
      <c r="E6" s="20" t="s">
        <v>1014</v>
      </c>
      <c r="F6" s="20" t="s">
        <v>1015</v>
      </c>
      <c r="G6" s="20" t="s">
        <v>1016</v>
      </c>
      <c r="H6" s="2" t="s">
        <v>1109</v>
      </c>
      <c r="I6" s="2" t="s">
        <v>1110</v>
      </c>
      <c r="J6" s="20" t="s">
        <v>399</v>
      </c>
      <c r="K6" s="20" t="s">
        <v>402</v>
      </c>
      <c r="L6" s="20" t="s">
        <v>403</v>
      </c>
      <c r="M6" s="20" t="s">
        <v>661</v>
      </c>
      <c r="N6" s="20" t="s">
        <v>1017</v>
      </c>
      <c r="O6" s="20" t="s">
        <v>406</v>
      </c>
      <c r="P6" s="2" t="s">
        <v>1112</v>
      </c>
      <c r="Q6" s="20" t="s">
        <v>660</v>
      </c>
      <c r="R6" s="20" t="s">
        <v>408</v>
      </c>
      <c r="S6" s="20" t="s">
        <v>409</v>
      </c>
      <c r="T6" s="20" t="s">
        <v>656</v>
      </c>
      <c r="U6" s="20" t="s">
        <v>411</v>
      </c>
      <c r="V6" s="2" t="s">
        <v>1113</v>
      </c>
      <c r="W6" s="20" t="s">
        <v>657</v>
      </c>
      <c r="X6" s="20" t="s">
        <v>1018</v>
      </c>
      <c r="Y6" s="20" t="s">
        <v>413</v>
      </c>
      <c r="Z6" s="20" t="s">
        <v>1019</v>
      </c>
      <c r="AA6" s="20" t="s">
        <v>414</v>
      </c>
      <c r="AB6" s="20" t="s">
        <v>415</v>
      </c>
      <c r="AC6" s="20" t="s">
        <v>416</v>
      </c>
      <c r="AD6" s="20" t="s">
        <v>1020</v>
      </c>
      <c r="AE6" s="20" t="s">
        <v>1021</v>
      </c>
      <c r="AF6" s="20" t="s">
        <v>422</v>
      </c>
      <c r="AG6" s="20" t="s">
        <v>650</v>
      </c>
      <c r="AH6" s="20" t="s">
        <v>1022</v>
      </c>
      <c r="AI6" s="20" t="s">
        <v>1023</v>
      </c>
      <c r="AJ6" s="2" t="s">
        <v>1115</v>
      </c>
      <c r="AK6" s="20" t="s">
        <v>1024</v>
      </c>
      <c r="AL6" s="2" t="s">
        <v>1117</v>
      </c>
      <c r="AM6" s="20" t="s">
        <v>425</v>
      </c>
      <c r="AN6" s="20" t="s">
        <v>426</v>
      </c>
      <c r="AO6" s="20" t="s">
        <v>427</v>
      </c>
      <c r="AP6" s="20" t="s">
        <v>1025</v>
      </c>
      <c r="AQ6" s="20" t="s">
        <v>429</v>
      </c>
      <c r="AR6" s="20" t="s">
        <v>651</v>
      </c>
      <c r="AS6" s="20" t="s">
        <v>430</v>
      </c>
      <c r="AT6" s="20" t="s">
        <v>436</v>
      </c>
      <c r="AU6" s="2" t="s">
        <v>1119</v>
      </c>
      <c r="AV6" s="20" t="s">
        <v>438</v>
      </c>
      <c r="AW6" s="20" t="s">
        <v>1056</v>
      </c>
      <c r="AX6" s="20" t="s">
        <v>642</v>
      </c>
      <c r="AY6" s="20" t="s">
        <v>649</v>
      </c>
      <c r="AZ6" s="20" t="s">
        <v>1026</v>
      </c>
      <c r="BA6" s="20" t="s">
        <v>644</v>
      </c>
      <c r="BB6" s="20" t="s">
        <v>1027</v>
      </c>
      <c r="BC6" s="20" t="s">
        <v>645</v>
      </c>
      <c r="BD6" s="2" t="s">
        <v>1121</v>
      </c>
      <c r="BE6" s="20" t="s">
        <v>646</v>
      </c>
      <c r="BF6" s="20" t="s">
        <v>1028</v>
      </c>
      <c r="BG6" s="20" t="s">
        <v>1108</v>
      </c>
      <c r="BH6" s="20" t="s">
        <v>443</v>
      </c>
      <c r="BI6" s="20" t="s">
        <v>444</v>
      </c>
      <c r="BJ6" s="20" t="s">
        <v>445</v>
      </c>
      <c r="BK6" s="20" t="s">
        <v>1029</v>
      </c>
      <c r="BL6" s="20" t="s">
        <v>1030</v>
      </c>
      <c r="BM6" s="20" t="s">
        <v>448</v>
      </c>
      <c r="BN6" s="20" t="s">
        <v>652</v>
      </c>
      <c r="BO6" s="20" t="s">
        <v>450</v>
      </c>
      <c r="BP6" s="2" t="s">
        <v>1123</v>
      </c>
      <c r="BQ6" s="20" t="s">
        <v>1031</v>
      </c>
      <c r="BS6" s="20" t="s">
        <v>448</v>
      </c>
      <c r="BT6" s="20" t="s">
        <v>588</v>
      </c>
      <c r="BU6" s="20" t="s">
        <v>51</v>
      </c>
      <c r="BV6" s="20" t="s">
        <v>595</v>
      </c>
      <c r="BW6" s="20" t="s">
        <v>452</v>
      </c>
      <c r="BX6" s="20" t="s">
        <v>453</v>
      </c>
      <c r="BY6" s="20" t="s">
        <v>454</v>
      </c>
      <c r="BZ6" s="20" t="s">
        <v>455</v>
      </c>
      <c r="CA6" s="20" t="s">
        <v>1032</v>
      </c>
      <c r="CB6" s="20" t="s">
        <v>1033</v>
      </c>
      <c r="CC6" s="20" t="s">
        <v>448</v>
      </c>
      <c r="CD6" s="20" t="s">
        <v>602</v>
      </c>
      <c r="CE6" s="20" t="s">
        <v>339</v>
      </c>
      <c r="CF6" s="20" t="s">
        <v>1034</v>
      </c>
      <c r="CG6" s="20" t="s">
        <v>460</v>
      </c>
      <c r="CH6" s="20" t="s">
        <v>1035</v>
      </c>
      <c r="CI6" s="20" t="s">
        <v>1036</v>
      </c>
      <c r="CJ6" s="20" t="s">
        <v>1037</v>
      </c>
      <c r="CK6" s="20" t="s">
        <v>463</v>
      </c>
      <c r="CL6" s="20" t="s">
        <v>464</v>
      </c>
      <c r="CM6" s="20" t="s">
        <v>1038</v>
      </c>
      <c r="CN6" s="20" t="s">
        <v>466</v>
      </c>
      <c r="CO6" s="20" t="s">
        <v>467</v>
      </c>
      <c r="CP6" s="20" t="s">
        <v>395</v>
      </c>
      <c r="CQ6" s="20" t="s">
        <v>350</v>
      </c>
      <c r="CR6" s="20" t="s">
        <v>1039</v>
      </c>
      <c r="CS6" s="20" t="s">
        <v>1040</v>
      </c>
      <c r="CT6" s="20" t="s">
        <v>1041</v>
      </c>
      <c r="CU6" s="20" t="s">
        <v>1042</v>
      </c>
      <c r="CV6" s="20" t="s">
        <v>1043</v>
      </c>
      <c r="CW6" s="20" t="s">
        <v>1044</v>
      </c>
      <c r="CX6" s="20" t="s">
        <v>474</v>
      </c>
      <c r="CY6" s="20" t="s">
        <v>1045</v>
      </c>
      <c r="CZ6" s="20" t="s">
        <v>1046</v>
      </c>
      <c r="DA6" s="20" t="s">
        <v>1047</v>
      </c>
      <c r="DB6" s="20" t="s">
        <v>1048</v>
      </c>
      <c r="DC6" s="20" t="s">
        <v>1049</v>
      </c>
      <c r="DD6" s="20" t="s">
        <v>1050</v>
      </c>
      <c r="DE6" s="20" t="s">
        <v>481</v>
      </c>
      <c r="DF6" s="20" t="s">
        <v>16</v>
      </c>
      <c r="DG6" s="20" t="s">
        <v>25</v>
      </c>
      <c r="DH6" s="20" t="s">
        <v>26</v>
      </c>
      <c r="DI6" s="20" t="s">
        <v>27</v>
      </c>
      <c r="DJ6" s="20" t="s">
        <v>28</v>
      </c>
      <c r="DK6" s="20" t="s">
        <v>29</v>
      </c>
      <c r="DL6" s="20" t="s">
        <v>622</v>
      </c>
      <c r="DM6" s="20" t="s">
        <v>17</v>
      </c>
      <c r="DN6" s="20" t="s">
        <v>18</v>
      </c>
      <c r="DO6" s="20" t="s">
        <v>19</v>
      </c>
      <c r="DP6" s="20" t="s">
        <v>20</v>
      </c>
      <c r="DQ6" s="20" t="s">
        <v>21</v>
      </c>
      <c r="DR6" s="20" t="s">
        <v>366</v>
      </c>
      <c r="DS6" s="20" t="s">
        <v>23</v>
      </c>
      <c r="DT6" s="20" t="s">
        <v>24</v>
      </c>
      <c r="DU6" s="20" t="s">
        <v>1051</v>
      </c>
      <c r="DV6" s="20" t="s">
        <v>1052</v>
      </c>
      <c r="DW6" s="20" t="s">
        <v>484</v>
      </c>
      <c r="DX6" s="20" t="s">
        <v>485</v>
      </c>
      <c r="DY6" s="20" t="s">
        <v>486</v>
      </c>
      <c r="DZ6" s="20" t="s">
        <v>487</v>
      </c>
      <c r="EA6" s="20" t="s">
        <v>488</v>
      </c>
      <c r="EB6" s="20" t="s">
        <v>489</v>
      </c>
      <c r="EC6" s="20" t="s">
        <v>490</v>
      </c>
      <c r="ED6" s="20" t="s">
        <v>491</v>
      </c>
      <c r="EE6" s="20" t="s">
        <v>1053</v>
      </c>
      <c r="EF6" s="20" t="s">
        <v>1054</v>
      </c>
      <c r="EG6" s="20" t="s">
        <v>494</v>
      </c>
      <c r="EH6" s="20" t="s">
        <v>495</v>
      </c>
      <c r="EI6" s="20" t="s">
        <v>496</v>
      </c>
      <c r="EJ6" s="20" t="s">
        <v>497</v>
      </c>
      <c r="EK6" s="20" t="s">
        <v>2</v>
      </c>
      <c r="EL6" s="20" t="s">
        <v>11</v>
      </c>
      <c r="EM6" s="20" t="s">
        <v>12</v>
      </c>
      <c r="EN6" s="20" t="s">
        <v>13</v>
      </c>
      <c r="EO6" s="20" t="s">
        <v>14</v>
      </c>
      <c r="EP6" s="20" t="s">
        <v>15</v>
      </c>
      <c r="EQ6" s="20" t="s">
        <v>3</v>
      </c>
      <c r="ER6" s="20" t="s">
        <v>4</v>
      </c>
      <c r="ES6" s="20" t="s">
        <v>5</v>
      </c>
      <c r="ET6" s="20" t="s">
        <v>6</v>
      </c>
      <c r="EU6" s="20" t="s">
        <v>7</v>
      </c>
      <c r="EV6" s="20" t="s">
        <v>8</v>
      </c>
      <c r="EW6" s="20" t="s">
        <v>9</v>
      </c>
      <c r="EX6" s="20" t="s">
        <v>10</v>
      </c>
      <c r="EY6" s="20" t="s">
        <v>482</v>
      </c>
      <c r="EZ6" s="20" t="s">
        <v>498</v>
      </c>
      <c r="FA6" s="20" t="s">
        <v>499</v>
      </c>
      <c r="FB6" s="20" t="s">
        <v>500</v>
      </c>
      <c r="FC6" s="20" t="s">
        <v>501</v>
      </c>
      <c r="FD6" s="20" t="s">
        <v>502</v>
      </c>
      <c r="FE6" s="20" t="s">
        <v>503</v>
      </c>
      <c r="FF6" s="20" t="s">
        <v>504</v>
      </c>
      <c r="FG6" s="20" t="s">
        <v>505</v>
      </c>
      <c r="FH6" s="20" t="s">
        <v>482</v>
      </c>
    </row>
    <row r="9" spans="2:164" hidden="1" x14ac:dyDescent="0.3">
      <c r="B9" s="20" t="s">
        <v>18</v>
      </c>
      <c r="C9" s="20" t="s">
        <v>506</v>
      </c>
      <c r="D9" s="20" t="s">
        <v>507</v>
      </c>
      <c r="E9" s="20" t="s">
        <v>508</v>
      </c>
      <c r="F9" s="20" t="s">
        <v>509</v>
      </c>
      <c r="G9" s="20" t="s">
        <v>510</v>
      </c>
    </row>
    <row r="10" spans="2:164" ht="28.8" hidden="1" x14ac:dyDescent="0.3">
      <c r="B10" s="20" t="s">
        <v>95</v>
      </c>
      <c r="C10" s="20" t="s">
        <v>395</v>
      </c>
      <c r="E10" s="20" t="s">
        <v>395</v>
      </c>
      <c r="F10" s="20" t="str">
        <f>CONCATENATE("INDEX(tTrad[",tNM_list[[#This Row],[name]],"],MATCH(sl_language,tTrad[[Langue]:[Langue]],0))")</f>
        <v>INDEX(tTrad[over_gen_subtitle_1],MATCH(sl_language,tTrad[[Langue]:[Langue]],0))</v>
      </c>
      <c r="G10" s="20" t="str">
        <f ca="1">INDEX(INDIRECT("tTrad["&amp;tNM_list[[#This Row],[name]]&amp;"]"),MATCH(sl_language,tTrad[[Langue]:[Langue]],0))</f>
        <v>I. General information</v>
      </c>
    </row>
    <row r="11" spans="2:164" ht="72" hidden="1" x14ac:dyDescent="0.3">
      <c r="B11" s="20" t="s">
        <v>96</v>
      </c>
      <c r="C11" s="20" t="s">
        <v>271</v>
      </c>
      <c r="E11" s="20" t="s">
        <v>396</v>
      </c>
      <c r="F11" s="20" t="str">
        <f>CONCATENATE("INDEX(tTrad[",tNM_list[[#This Row],[name]],"],MATCH(sl_language,tTrad[[Langue]:[Langue]],0))")</f>
        <v>INDEX(tTrad[inst_adapt_msg_1],MATCH(sl_language,tTrad[[Langue]:[Langue]],0))</v>
      </c>
      <c r="G11" s="20" t="str">
        <f ca="1">INDEX(INDIRECT("tTrad["&amp;tNM_list[[#This Row],[name]]&amp;"]"),MATCH(sl_language,tTrad[[Langue]:[Langue]],0))</f>
        <v>You will find here all the explanations concerning what modifications can be made and how to make them whilst respecting the general format (as an error in the format can be extremely detrimental to your survey!).</v>
      </c>
    </row>
    <row r="12" spans="2:164" ht="100.8" hidden="1" x14ac:dyDescent="0.3">
      <c r="B12" s="20" t="s">
        <v>97</v>
      </c>
      <c r="C12" s="20" t="s">
        <v>511</v>
      </c>
      <c r="E12" s="20" t="s">
        <v>512</v>
      </c>
      <c r="F12" s="20" t="str">
        <f>CONCATENATE("INDEX(tTrad[",tNM_list[[#This Row],[name]],"],MATCH(sl_language,tTrad[[Langue]:[Langue]],0))")</f>
        <v>INDEX(tTrad[inst_adapt_msg_2],MATCH(sl_language,tTrad[[Langue]:[Langue]],0))</v>
      </c>
      <c r="G12" s="20" t="str">
        <f ca="1">INDEX(INDIRECT("tTrad["&amp;tNM_list[[#This Row],[name]]&amp;"]"),MATCH(sl_language,tTrad[[Langue]:[Langue]],0))</f>
        <v xml:space="preserve">       Feel free to adapt question labels if you find that they are not sufficiently explicit in a given country (while avoiding changing the sense completely - if you want to change the sense completely, prefer hiding a question and adding a new one).</v>
      </c>
    </row>
    <row r="13" spans="2:164" ht="144" hidden="1" x14ac:dyDescent="0.3">
      <c r="B13" s="20" t="s">
        <v>98</v>
      </c>
      <c r="C13" s="20" t="s">
        <v>513</v>
      </c>
      <c r="E13" s="20" t="s">
        <v>514</v>
      </c>
      <c r="F13" s="20" t="str">
        <f>CONCATENATE("INDEX(tTrad[",tNM_list[[#This Row],[name]],"],MATCH(sl_language,tTrad[[Langue]:[Langue]],0))")</f>
        <v>INDEX(tTrad[inst_adapt_msg_3],MATCH(sl_language,tTrad[[Langue]:[Langue]],0))</v>
      </c>
      <c r="G13" s="20" t="str">
        <f ca="1">INDEX(INDIRECT("tTrad["&amp;tNM_list[[#This Row],[name]]&amp;"]"),MATCH(sl_language,tTrad[[Langue]:[Langue]],0))</f>
        <v xml:space="preserve">    Make sure when you make modifications to always save the form with an updated version name to facilitate understanding (and also the updating of the versions on the phones). This should be done in the "settings" tab in the "form_title", "form_id" (be careful, there can be no spaces or special characters here, this is the real ID of the form) and "version".</v>
      </c>
    </row>
    <row r="14" spans="2:164" ht="28.8" hidden="1" x14ac:dyDescent="0.3">
      <c r="B14" s="20" t="s">
        <v>99</v>
      </c>
      <c r="C14" s="20" t="s">
        <v>515</v>
      </c>
      <c r="E14" s="20" t="s">
        <v>516</v>
      </c>
      <c r="F14" s="20" t="str">
        <f>CONCATENATE("INDEX(tTrad[",tNM_list[[#This Row],[name]],"],MATCH(sl_language,tTrad[[Langue]:[Langue]],0))")</f>
        <v>INDEX(tTrad[inst_adapt_title_1],MATCH(sl_language,tTrad[[Langue]:[Langue]],0))</v>
      </c>
      <c r="G14" s="20" t="str">
        <f ca="1">INDEX(INDIRECT("tTrad["&amp;tNM_list[[#This Row],[name]]&amp;"]"),MATCH(sl_language,tTrad[[Langue]:[Langue]],0))</f>
        <v>II. Adapting the questions to local context in XLS form</v>
      </c>
    </row>
    <row r="15" spans="2:164" ht="216" hidden="1" x14ac:dyDescent="0.3">
      <c r="B15" s="20" t="s">
        <v>100</v>
      </c>
      <c r="C15" s="20" t="s">
        <v>274</v>
      </c>
      <c r="E15" s="20" t="s">
        <v>397</v>
      </c>
      <c r="F15" s="20" t="str">
        <f>CONCATENATE("INDEX(tTrad[",tNM_list[[#This Row],[name]],"],MATCH(sl_language,tTrad[[Langue]:[Langue]],0))")</f>
        <v>INDEX(tTrad[inst_add_msg_1],MATCH(sl_language,tTrad[[Langue]:[Langue]],0))</v>
      </c>
      <c r="G15" s="20" t="str">
        <f ca="1">INDEX(INDIRECT("tTrad["&amp;tNM_list[[#This Row],[name]]&amp;"]"),MATCH(sl_language,tTrad[[Langue]:[Langue]],0))</f>
        <v>Questions can be added by the partner depending on his need. To facilitate analysis we recommend following the patterns set up for other questions (ie name of question, name of choices etc). Keep track of additions by writing them in BLUE - it will help any remote suppport and debugging.
Read the "XLS overview" tab thoroughly, and, most of all, test your form after every new question added if you have little experience in XLS forms, to make it easier to correct any mistakes.</v>
      </c>
    </row>
    <row r="16" spans="2:164" ht="100.8" hidden="1" x14ac:dyDescent="0.3">
      <c r="B16" s="20" t="s">
        <v>101</v>
      </c>
      <c r="C16" s="20" t="s">
        <v>517</v>
      </c>
      <c r="E16" s="20" t="s">
        <v>518</v>
      </c>
      <c r="F16" s="20" t="str">
        <f>CONCATENATE("INDEX(tTrad[",tNM_list[[#This Row],[name]],"],MATCH(sl_language,tTrad[[Langue]:[Langue]],0))")</f>
        <v>INDEX(tTrad[inst_add_msg_2],MATCH(sl_language,tTrad[[Langue]:[Langue]],0))</v>
      </c>
      <c r="G16" s="20" t="str">
        <f ca="1">INDEX(INDIRECT("tTrad["&amp;tNM_list[[#This Row],[name]]&amp;"]"),MATCH(sl_language,tTrad[[Langue]:[Langue]],0))</f>
        <v>https://opendatakit.org/xlsform/</v>
      </c>
    </row>
    <row r="17" spans="2:7" ht="201.6" hidden="1" x14ac:dyDescent="0.3">
      <c r="B17" s="20" t="s">
        <v>102</v>
      </c>
      <c r="C17" s="20" t="s">
        <v>275</v>
      </c>
      <c r="E17" s="20" t="s">
        <v>398</v>
      </c>
      <c r="F17" s="20" t="str">
        <f>CONCATENATE("INDEX(tTrad[",tNM_list[[#This Row],[name]],"],MATCH(sl_language,tTrad[[Langue]:[Langue]],0))")</f>
        <v>INDEX(tTrad[inst_add_msg_3],MATCH(sl_language,tTrad[[Langue]:[Langue]],0))</v>
      </c>
      <c r="G17" s="20" t="e">
        <f ca="1">INDEX(INDIRECT("tTrad["&amp;tNM_list[[#This Row],[name]]&amp;"]"),MATCH(sl_language,tTrad[[Langue]:[Langue]],0))</f>
        <v>#REF!</v>
      </c>
    </row>
    <row r="18" spans="2:7" ht="28.8" hidden="1" x14ac:dyDescent="0.3">
      <c r="B18" s="20" t="s">
        <v>103</v>
      </c>
      <c r="C18" s="20" t="s">
        <v>276</v>
      </c>
      <c r="E18" s="20" t="s">
        <v>399</v>
      </c>
      <c r="F18" s="20" t="str">
        <f>CONCATENATE("INDEX(tTrad[",tNM_list[[#This Row],[name]],"],MATCH(sl_language,tTrad[[Langue]:[Langue]],0))")</f>
        <v>INDEX(tTrad[inst_add_title_1],MATCH(sl_language,tTrad[[Langue]:[Langue]],0))</v>
      </c>
      <c r="G18" s="20" t="str">
        <f ca="1">INDEX(INDIRECT("tTrad["&amp;tNM_list[[#This Row],[name]]&amp;"]"),MATCH(sl_language,tTrad[[Langue]:[Langue]],0))</f>
        <v>II.4.  Adding new questions</v>
      </c>
    </row>
    <row r="19" spans="2:7" ht="28.8" hidden="1" x14ac:dyDescent="0.3">
      <c r="B19" s="20" t="s">
        <v>104</v>
      </c>
      <c r="C19" s="20" t="s">
        <v>277</v>
      </c>
      <c r="E19" s="20" t="s">
        <v>400</v>
      </c>
      <c r="F19" s="20" t="str">
        <f>CONCATENATE("INDEX(tTrad[",tNM_list[[#This Row],[name]],"],MATCH(sl_language,tTrad[[Langue]:[Langue]],0))")</f>
        <v>INDEX(tTrad[inst_app_title_1],MATCH(sl_language,tTrad[[Langue]:[Langue]],0))</v>
      </c>
      <c r="G19" s="20" t="e">
        <f ca="1">INDEX(INDIRECT("tTrad["&amp;tNM_list[[#This Row],[name]]&amp;"]"),MATCH(sl_language,tTrad[[Langue]:[Langue]],0))</f>
        <v>#REF!</v>
      </c>
    </row>
    <row r="20" spans="2:7" ht="158.4" hidden="1" x14ac:dyDescent="0.3">
      <c r="B20" s="20" t="s">
        <v>105</v>
      </c>
      <c r="C20" s="20" t="s">
        <v>278</v>
      </c>
      <c r="E20" s="20" t="s">
        <v>401</v>
      </c>
      <c r="F20" s="20" t="str">
        <f>CONCATENATE("INDEX(tTrad[",tNM_list[[#This Row],[name]],"],MATCH(sl_language,tTrad[[Langue]:[Langue]],0))")</f>
        <v>INDEX(tTrad[inst_appearance_msg_1],MATCH(sl_language,tTrad[[Langue]:[Langue]],0))</v>
      </c>
      <c r="G20" s="20" t="e">
        <f ca="1">INDEX(INDIRECT("tTrad["&amp;tNM_list[[#This Row],[name]]&amp;"]"),MATCH(sl_language,tTrad[[Langue]:[Langue]],0))</f>
        <v>#REF!</v>
      </c>
    </row>
    <row r="21" spans="2:7" ht="28.8" hidden="1" x14ac:dyDescent="0.3">
      <c r="B21" s="20" t="s">
        <v>106</v>
      </c>
      <c r="C21" s="20" t="s">
        <v>279</v>
      </c>
      <c r="E21" s="20" t="s">
        <v>402</v>
      </c>
      <c r="F21" s="20" t="str">
        <f>CONCATENATE("INDEX(tTrad[",tNM_list[[#This Row],[name]],"],MATCH(sl_language,tTrad[[Langue]:[Langue]],0))")</f>
        <v>INDEX(tTrad[inst_genset_msg_1],MATCH(sl_language,tTrad[[Langue]:[Langue]],0))</v>
      </c>
      <c r="G21" s="20" t="str">
        <f ca="1">INDEX(INDIRECT("tTrad["&amp;tNM_list[[#This Row],[name]]&amp;"]"),MATCH(sl_language,tTrad[[Langue]:[Langue]],0))</f>
        <v>A few other settings can be adapted in the form in the “settings” tab:</v>
      </c>
    </row>
    <row r="22" spans="2:7" ht="28.8" hidden="1" x14ac:dyDescent="0.3">
      <c r="B22" s="20" t="s">
        <v>107</v>
      </c>
      <c r="C22" s="20" t="s">
        <v>519</v>
      </c>
      <c r="E22" s="20" t="s">
        <v>520</v>
      </c>
      <c r="F22" s="20" t="str">
        <f>CONCATENATE("INDEX(tTrad[",tNM_list[[#This Row],[name]],"],MATCH(sl_language,tTrad[[Langue]:[Langue]],0))")</f>
        <v>INDEX(tTrad[inst_genset_msg_2],MATCH(sl_language,tTrad[[Langue]:[Langue]],0))</v>
      </c>
      <c r="G22" s="20" t="str">
        <f ca="1">INDEX(INDIRECT("tTrad["&amp;tNM_list[[#This Row],[name]]&amp;"]"),MATCH(sl_language,tTrad[[Langue]:[Langue]],0))</f>
        <v xml:space="preserve">    Name &amp; ID of the form</v>
      </c>
    </row>
    <row r="23" spans="2:7" ht="28.8" hidden="1" x14ac:dyDescent="0.3">
      <c r="B23" s="20" t="s">
        <v>108</v>
      </c>
      <c r="C23" s="20" t="s">
        <v>281</v>
      </c>
      <c r="E23" s="20" t="s">
        <v>404</v>
      </c>
      <c r="F23" s="20" t="str">
        <f>CONCATENATE("INDEX(tTrad[",tNM_list[[#This Row],[name]],"],MATCH(sl_language,tTrad[[Langue]:[Langue]],0))")</f>
        <v>INDEX(tTrad[inst_genset_msg_3],MATCH(sl_language,tTrad[[Langue]:[Langue]],0))</v>
      </c>
      <c r="G23" s="20" t="str">
        <f ca="1">INDEX(INDIRECT("tTrad["&amp;tNM_list[[#This Row],[name]]&amp;"]"),MATCH(sl_language,tTrad[[Langue]:[Langue]],0))</f>
        <v xml:space="preserve">You can change the name of the survey in the “settings” tab. </v>
      </c>
    </row>
    <row r="24" spans="2:7" ht="172.8" hidden="1" x14ac:dyDescent="0.3">
      <c r="B24" s="20" t="s">
        <v>109</v>
      </c>
      <c r="C24" s="20" t="s">
        <v>521</v>
      </c>
      <c r="E24" s="20" t="s">
        <v>522</v>
      </c>
      <c r="F24" s="20" t="str">
        <f>CONCATENATE("INDEX(tTrad[",tNM_list[[#This Row],[name]],"],MATCH(sl_language,tTrad[[Langue]:[Langue]],0))")</f>
        <v>INDEX(tTrad[inst_genset_msg_4],MATCH(sl_language,tTrad[[Langue]:[Langue]],0))</v>
      </c>
      <c r="G24" s="20" t="str">
        <f ca="1">INDEX(INDIRECT("tTrad["&amp;tNM_list[[#This Row],[name]]&amp;"]"),MATCH(sl_language,tTrad[[Langue]:[Langue]],0))</f>
        <v xml:space="preserve">As a good practice for every new version, please change the version number. This is also recommended for draft versions, since it is difficult to keep track. You can modify as much as you want the “form_title" to contain country/operation or location as well as the year and “form_id” by replacing GLO with the initials of your country/operation- just make sure for the latter that you have no spaces or special caracters in this ID.
</v>
      </c>
    </row>
    <row r="25" spans="2:7" ht="57.6" hidden="1" x14ac:dyDescent="0.3">
      <c r="B25" s="20" t="s">
        <v>110</v>
      </c>
      <c r="C25" s="20" t="s">
        <v>282</v>
      </c>
      <c r="E25" s="20" t="s">
        <v>405</v>
      </c>
      <c r="F25" s="20" t="str">
        <f>CONCATENATE("INDEX(tTrad[",tNM_list[[#This Row],[name]],"],MATCH(sl_language,tTrad[[Langue]:[Langue]],0))")</f>
        <v>INDEX(tTrad[inst_genset_msg_5],MATCH(sl_language,tTrad[[Langue]:[Langue]],0))</v>
      </c>
      <c r="G25" s="20" t="e">
        <f ca="1">INDEX(INDIRECT("tTrad["&amp;tNM_list[[#This Row],[name]]&amp;"]"),MATCH(sl_language,tTrad[[Langue]:[Langue]],0))</f>
        <v>#REF!</v>
      </c>
    </row>
    <row r="26" spans="2:7" hidden="1" x14ac:dyDescent="0.3">
      <c r="B26" s="20" t="s">
        <v>111</v>
      </c>
      <c r="F26" s="20" t="str">
        <f>CONCATENATE("INDEX(tTrad[",tNM_list[[#This Row],[name]],"],MATCH(sl_language,tTrad[[Langue]:[Langue]],0))")</f>
        <v>INDEX(tTrad[inst_genset_msg_6],MATCH(sl_language,tTrad[[Langue]:[Langue]],0))</v>
      </c>
      <c r="G26" s="20" t="e">
        <f ca="1">INDEX(INDIRECT("tTrad["&amp;tNM_list[[#This Row],[name]]&amp;"]"),MATCH(sl_language,tTrad[[Langue]:[Langue]],0))</f>
        <v>#REF!</v>
      </c>
    </row>
    <row r="27" spans="2:7" ht="28.8" hidden="1" x14ac:dyDescent="0.3">
      <c r="B27" s="20" t="s">
        <v>112</v>
      </c>
      <c r="C27" s="20" t="s">
        <v>523</v>
      </c>
      <c r="E27" s="20" t="s">
        <v>524</v>
      </c>
      <c r="F27" s="20" t="str">
        <f>CONCATENATE("INDEX(tTrad[",tNM_list[[#This Row],[name]],"],MATCH(sl_language,tTrad[[Langue]:[Langue]],0))")</f>
        <v>INDEX(tTrad[inst_genset_msg_7],MATCH(sl_language,tTrad[[Langue]:[Langue]],0))</v>
      </c>
      <c r="G27" s="20" t="str">
        <f ca="1">INDEX(INDIRECT("tTrad["&amp;tNM_list[[#This Row],[name]]&amp;"]"),MATCH(sl_language,tTrad[[Langue]:[Langue]],0))</f>
        <v xml:space="preserve">    Automatic naming</v>
      </c>
    </row>
    <row r="28" spans="2:7" ht="158.4" hidden="1" x14ac:dyDescent="0.3">
      <c r="B28" s="20" t="s">
        <v>113</v>
      </c>
      <c r="C28" s="20" t="s">
        <v>284</v>
      </c>
      <c r="E28" s="20" t="s">
        <v>407</v>
      </c>
      <c r="F28" s="20" t="str">
        <f>CONCATENATE("INDEX(tTrad[",tNM_list[[#This Row],[name]],"],MATCH(sl_language,tTrad[[Langue]:[Langue]],0))")</f>
        <v>INDEX(tTrad[inst_genset_msg_8],MATCH(sl_language,tTrad[[Langue]:[Langue]],0))</v>
      </c>
      <c r="G28" s="20" t="str">
        <f ca="1">INDEX(INDIRECT("tTrad["&amp;tNM_list[[#This Row],[name]]&amp;"]"),MATCH(sl_language,tTrad[[Langue]:[Langue]],0))</f>
        <v>An automatic naming of the survey is in place that concatenates the values to different questions (by default the survey name and the household number). This is to help enumerators identify finished or to-be-finished forms on the phone easily. You can add or modify these elements as much as you want so long as you test them thoroughly.</v>
      </c>
    </row>
    <row r="29" spans="2:7" ht="28.8" hidden="1" x14ac:dyDescent="0.3">
      <c r="B29" s="20" t="s">
        <v>114</v>
      </c>
      <c r="C29" s="20" t="s">
        <v>525</v>
      </c>
      <c r="E29" s="20" t="s">
        <v>526</v>
      </c>
      <c r="F29" s="20" t="str">
        <f>CONCATENATE("INDEX(tTrad[",tNM_list[[#This Row],[name]],"],MATCH(sl_language,tTrad[[Langue]:[Langue]],0))")</f>
        <v>INDEX(tTrad[inst_genset_title_1],MATCH(sl_language,tTrad[[Langue]:[Langue]],0))</v>
      </c>
      <c r="G29" s="20" t="str">
        <f ca="1">INDEX(INDIRECT("tTrad["&amp;tNM_list[[#This Row],[name]]&amp;"]"),MATCH(sl_language,tTrad[[Langue]:[Langue]],0))</f>
        <v>III. General settings</v>
      </c>
    </row>
    <row r="30" spans="2:7" ht="28.8" hidden="1" x14ac:dyDescent="0.3">
      <c r="B30" s="20" t="s">
        <v>115</v>
      </c>
      <c r="C30" s="20" t="s">
        <v>285</v>
      </c>
      <c r="E30" s="20" t="s">
        <v>408</v>
      </c>
      <c r="F30" s="20" t="str">
        <f>CONCATENATE("INDEX(tTrad[",tNM_list[[#This Row],[name]],"],MATCH(sl_language,tTrad[[Langue]:[Langue]],0))")</f>
        <v>INDEX(tTrad[inst_geo_msg_1],MATCH(sl_language,tTrad[[Langue]:[Langue]],0))</v>
      </c>
      <c r="G30" s="20" t="str">
        <f ca="1">INDEX(INDIRECT("tTrad["&amp;tNM_list[[#This Row],[name]]&amp;"]"),MATCH(sl_language,tTrad[[Langue]:[Langue]],0))</f>
        <v>This concerns the following aspects:</v>
      </c>
    </row>
    <row r="31" spans="2:7" ht="28.8" hidden="1" x14ac:dyDescent="0.3">
      <c r="B31" s="20" t="s">
        <v>116</v>
      </c>
      <c r="C31" s="20" t="s">
        <v>527</v>
      </c>
      <c r="E31" s="20" t="s">
        <v>528</v>
      </c>
      <c r="F31" s="20" t="str">
        <f>CONCATENATE("INDEX(tTrad[",tNM_list[[#This Row],[name]],"],MATCH(sl_language,tTrad[[Langue]:[Langue]],0))")</f>
        <v>INDEX(tTrad[inst_geo_msg_10],MATCH(sl_language,tTrad[[Langue]:[Langue]],0))</v>
      </c>
      <c r="G31" s="20" t="str">
        <f ca="1">INDEX(INDIRECT("tTrad["&amp;tNM_list[[#This Row],[name]]&amp;"]"),MATCH(sl_language,tTrad[[Langue]:[Langue]],0))</f>
        <v xml:space="preserve">    Constraints</v>
      </c>
    </row>
    <row r="32" spans="2:7" ht="144" hidden="1" x14ac:dyDescent="0.3">
      <c r="B32" s="20" t="s">
        <v>117</v>
      </c>
      <c r="C32" s="20" t="s">
        <v>287</v>
      </c>
      <c r="E32" s="20" t="s">
        <v>410</v>
      </c>
      <c r="F32" s="20" t="str">
        <f>CONCATENATE("INDEX(tTrad[",tNM_list[[#This Row],[name]],"],MATCH(sl_language,tTrad[[Langue]:[Langue]],0))")</f>
        <v>INDEX(tTrad[inst_geo_msg_11],MATCH(sl_language,tTrad[[Langue]:[Langue]],0))</v>
      </c>
      <c r="G32" s="20" t="str">
        <f ca="1">INDEX(INDIRECT("tTrad["&amp;tNM_list[[#This Row],[name]]&amp;"]"),MATCH(sl_language,tTrad[[Langue]:[Langue]],0))</f>
        <v>Different questions in the survey can have constraints that are changed depending on your knowledge of the local context.</v>
      </c>
    </row>
    <row r="33" spans="2:7" ht="28.8" hidden="1" x14ac:dyDescent="0.3">
      <c r="B33" s="20" t="s">
        <v>118</v>
      </c>
      <c r="C33" s="20" t="s">
        <v>529</v>
      </c>
      <c r="E33" s="20" t="s">
        <v>530</v>
      </c>
      <c r="F33" s="20" t="str">
        <f>CONCATENATE("INDEX(tTrad[",tNM_list[[#This Row],[name]],"],MATCH(sl_language,tTrad[[Langue]:[Langue]],0))")</f>
        <v>INDEX(tTrad[inst_geo_msg_12],MATCH(sl_language,tTrad[[Langue]:[Langue]],0))</v>
      </c>
      <c r="G33" s="20" t="str">
        <f ca="1">INDEX(INDIRECT("tTrad["&amp;tNM_list[[#This Row],[name]]&amp;"]"),MATCH(sl_language,tTrad[[Langue]:[Langue]],0))</f>
        <v xml:space="preserve">    Mandatory</v>
      </c>
    </row>
    <row r="34" spans="2:7" ht="129.6" hidden="1" x14ac:dyDescent="0.3">
      <c r="B34" s="20" t="s">
        <v>119</v>
      </c>
      <c r="C34" s="20" t="s">
        <v>289</v>
      </c>
      <c r="E34" s="20" t="s">
        <v>412</v>
      </c>
      <c r="F34" s="20" t="str">
        <f>CONCATENATE("INDEX(tTrad[",tNM_list[[#This Row],[name]],"],MATCH(sl_language,tTrad[[Langue]:[Langue]],0))")</f>
        <v>INDEX(tTrad[inst_geo_msg_13],MATCH(sl_language,tTrad[[Langue]:[Langue]],0))</v>
      </c>
      <c r="G34" s="20" t="str">
        <f ca="1">INDEX(INDIRECT("tTrad["&amp;tNM_list[[#This Row],[name]]&amp;"]"),MATCH(sl_language,tTrad[[Langue]:[Langue]],0))</f>
        <v>The partner can also choose to make mandatory some questions that are not mandatory today if it is important for his analysis to have a complete database on a given question. For this all that is necessary is to add a “yes” to the “required” column- make sure however that this is not set up for any question that:</v>
      </c>
    </row>
    <row r="35" spans="2:7" ht="72" hidden="1" x14ac:dyDescent="0.3">
      <c r="B35" s="20" t="s">
        <v>120</v>
      </c>
      <c r="C35" s="20" t="s">
        <v>531</v>
      </c>
      <c r="E35" s="20" t="s">
        <v>532</v>
      </c>
      <c r="F35" s="20" t="str">
        <f>CONCATENATE("INDEX(tTrad[",tNM_list[[#This Row],[name]],"],MATCH(sl_language,tTrad[[Langue]:[Langue]],0))")</f>
        <v>INDEX(tTrad[inst_geo_msg_14],MATCH(sl_language,tTrad[[Langue]:[Langue]],0))</v>
      </c>
      <c r="G35" s="20" t="str">
        <f ca="1">INDEX(INDIRECT("tTrad["&amp;tNM_list[[#This Row],[name]]&amp;"]"),MATCH(sl_language,tTrad[[Langue]:[Langue]],0))</f>
        <v xml:space="preserve">     Is of a type that does not require human action (ex: “calculate”, “note”, “select_multiple” when ticking none of the choices is valid…), otherwise this will block your enumerator!</v>
      </c>
    </row>
    <row r="36" spans="2:7" ht="72" hidden="1" x14ac:dyDescent="0.3">
      <c r="B36" s="20" t="s">
        <v>121</v>
      </c>
      <c r="C36" s="20" t="s">
        <v>533</v>
      </c>
      <c r="E36" s="20" t="s">
        <v>534</v>
      </c>
      <c r="F36" s="20" t="str">
        <f>CONCATENATE("INDEX(tTrad[",tNM_list[[#This Row],[name]],"],MATCH(sl_language,tTrad[[Langue]:[Langue]],0))")</f>
        <v>INDEX(tTrad[inst_geo_msg_15],MATCH(sl_language,tTrad[[Langue]:[Langue]],0))</v>
      </c>
      <c r="G36" s="20" t="str">
        <f ca="1">INDEX(INDIRECT("tTrad["&amp;tNM_list[[#This Row],[name]]&amp;"]"),MATCH(sl_language,tTrad[[Langue]:[Langue]],0))</f>
        <v xml:space="preserve">     Cannot be filled in all cases, for technical reasons (ie GPS points, where a problem with the phone can always occur…).</v>
      </c>
    </row>
    <row r="37" spans="2:7" ht="28.8" hidden="1" x14ac:dyDescent="0.3">
      <c r="B37" s="20" t="s">
        <v>122</v>
      </c>
      <c r="C37" s="20" t="s">
        <v>535</v>
      </c>
      <c r="E37" s="20" t="s">
        <v>536</v>
      </c>
      <c r="F37" s="20" t="str">
        <f>CONCATENATE("INDEX(tTrad[",tNM_list[[#This Row],[name]],"],MATCH(sl_language,tTrad[[Langue]:[Langue]],0))")</f>
        <v>INDEX(tTrad[inst_geo_msg_16],MATCH(sl_language,tTrad[[Langue]:[Langue]],0))</v>
      </c>
      <c r="G37" s="20" t="str">
        <f ca="1">INDEX(INDIRECT("tTrad["&amp;tNM_list[[#This Row],[name]]&amp;"]"),MATCH(sl_language,tTrad[[Langue]:[Langue]],0))</f>
        <v xml:space="preserve">    Wording</v>
      </c>
    </row>
    <row r="38" spans="2:7" ht="403.2" hidden="1" x14ac:dyDescent="0.3">
      <c r="B38" s="20" t="s">
        <v>123</v>
      </c>
      <c r="C38" s="20" t="s">
        <v>291</v>
      </c>
      <c r="F38" s="20" t="str">
        <f>CONCATENATE("INDEX(tTrad[",tNM_list[[#This Row],[name]],"],MATCH(sl_language,tTrad[[Langue]:[Langue]],0))")</f>
        <v>INDEX(tTrad[inst_geo_msg_17],MATCH(sl_language,tTrad[[Langue]:[Langue]],0))</v>
      </c>
      <c r="G38" s="20" t="str">
        <f ca="1">INDEX(INDIRECT("tTrad["&amp;tNM_list[[#This Row],[name]]&amp;"]"),MATCH(sl_language,tTrad[[Langue]:[Langue]],0))</f>
        <v>Some wording might also need to be changed for certain questions to make them more explicit (ie all the questionswith variables in red) and to keep to the existing values when possible (so as to stay in line with the "names" associated to these values). The "hint" column can be very useful to use to explain definitions or local aspects that you would like to point out beyond the actual option lists.
If there is a new element you would like to add to a list of possible answers, prefer the creation of a new label and new "name" rather than modifying an existing one to avoid confusions in the long run. Please colour in blue any cell you have modified, so that anyone reusing the same survey may see what is different from the standard Global SENS survey, and anything you add in green.</v>
      </c>
    </row>
    <row r="39" spans="2:7" ht="28.8" hidden="1" x14ac:dyDescent="0.3">
      <c r="B39" s="20" t="s">
        <v>124</v>
      </c>
      <c r="C39" s="20" t="s">
        <v>537</v>
      </c>
      <c r="E39" s="20" t="s">
        <v>538</v>
      </c>
      <c r="F39" s="20" t="str">
        <f>CONCATENATE("INDEX(tTrad[",tNM_list[[#This Row],[name]],"],MATCH(sl_language,tTrad[[Langue]:[Langue]],0))")</f>
        <v>INDEX(tTrad[inst_geo_msg_2],MATCH(sl_language,tTrad[[Langue]:[Langue]],0))</v>
      </c>
      <c r="G39" s="20" t="str">
        <f ca="1">INDEX(INDIRECT("tTrad["&amp;tNM_list[[#This Row],[name]]&amp;"]"),MATCH(sl_language,tTrad[[Langue]:[Langue]],0))</f>
        <v xml:space="preserve">    Camp organization </v>
      </c>
    </row>
    <row r="40" spans="2:7" ht="172.8" hidden="1" x14ac:dyDescent="0.3">
      <c r="B40" s="20" t="s">
        <v>125</v>
      </c>
      <c r="C40" s="20" t="s">
        <v>293</v>
      </c>
      <c r="E40" s="20" t="s">
        <v>415</v>
      </c>
      <c r="F40" s="20" t="str">
        <f>CONCATENATE("INDEX(tTrad[",tNM_list[[#This Row],[name]],"],MATCH(sl_language,tTrad[[Langue]:[Langue]],0))")</f>
        <v>INDEX(tTrad[inst_geo_msg_3],MATCH(sl_language,tTrad[[Langue]:[Langue]],0))</v>
      </c>
      <c r="G40" s="20" t="str">
        <f ca="1">INDEX(INDIRECT("tTrad["&amp;tNM_list[[#This Row],[name]]&amp;"]"),MATCH(sl_language,tTrad[[Langue]:[Langue]],0))</f>
        <v>Depending on the camp organisation (blocks, zones etc) you will probably need to specify if their names are numbers ("integers") or else letters ("text") and also in case it is numbers, what are the possible values (min and max, in the constraint column).
You might also need to hide or modify some of the questions (see further below) depending on the camp organisation. For example if you use Section and Zone but not Block, or if you use 'Area' instead of 'Zone'.</v>
      </c>
    </row>
    <row r="41" spans="2:7" ht="28.8" hidden="1" x14ac:dyDescent="0.3">
      <c r="B41" s="20" t="s">
        <v>126</v>
      </c>
      <c r="C41" s="20" t="s">
        <v>539</v>
      </c>
      <c r="E41" s="20" t="s">
        <v>540</v>
      </c>
      <c r="F41" s="20" t="str">
        <f>CONCATENATE("INDEX(tTrad[",tNM_list[[#This Row],[name]],"],MATCH(sl_language,tTrad[[Langue]:[Langue]],0))")</f>
        <v>INDEX(tTrad[inst_geo_msg_4],MATCH(sl_language,tTrad[[Langue]:[Langue]],0))</v>
      </c>
      <c r="G41" s="20" t="str">
        <f ca="1">INDEX(INDIRECT("tTrad["&amp;tNM_list[[#This Row],[name]]&amp;"]"),MATCH(sl_language,tTrad[[Langue]:[Langue]],0))</f>
        <v xml:space="preserve">    Choice lists</v>
      </c>
    </row>
    <row r="42" spans="2:7" ht="129.6" hidden="1" x14ac:dyDescent="0.3">
      <c r="B42" s="20" t="s">
        <v>127</v>
      </c>
      <c r="C42" s="20" t="s">
        <v>295</v>
      </c>
      <c r="E42" s="20" t="s">
        <v>417</v>
      </c>
      <c r="F42" s="20" t="str">
        <f>CONCATENATE("INDEX(tTrad[",tNM_list[[#This Row],[name]],"],MATCH(sl_language,tTrad[[Langue]:[Langue]],0))")</f>
        <v>INDEX(tTrad[inst_geo_msg_5],MATCH(sl_language,tTrad[[Langue]:[Langue]],0))</v>
      </c>
      <c r="G42" s="20" t="str">
        <f ca="1">INDEX(INDIRECT("tTrad["&amp;tNM_list[[#This Row],[name]]&amp;"]"),MATCH(sl_language,tTrad[[Langue]:[Langue]],0))</f>
        <v>In the “choices” tab, a lot of the lists will need to be adapted, such as the camp names or different options to a question that will need to be adapted to the local context (ie the type of currency, the type of toilets etc.). Check the "XLS_Overview" tab to know more on what each column is useful for.
 </v>
      </c>
    </row>
    <row r="43" spans="2:7" ht="172.8" hidden="1" x14ac:dyDescent="0.3">
      <c r="B43" s="20" t="s">
        <v>128</v>
      </c>
      <c r="C43" s="20" t="s">
        <v>296</v>
      </c>
      <c r="E43" s="20" t="s">
        <v>418</v>
      </c>
      <c r="F43" s="20" t="str">
        <f>CONCATENATE("INDEX(tTrad[",tNM_list[[#This Row],[name]],"],MATCH(sl_language,tTrad[[Langue]:[Langue]],0))")</f>
        <v>INDEX(tTrad[inst_geo_msg_6],MATCH(sl_language,tTrad[[Langue]:[Langue]],0))</v>
      </c>
      <c r="G43" s="20" t="str">
        <f ca="1">INDEX(INDIRECT("tTrad["&amp;tNM_list[[#This Row],[name]]&amp;"]"),MATCH(sl_language,tTrad[[Langue]:[Langue]],0))</f>
        <v>You can modify the text in blue, delete a line or add a new line for new options if need be. Just make sure you fill the different columns for these new lines in accordance with the existing lines (ie copy the list name from above, keep the same pattern of "name" etc). Do not reuse an existing ID for a new value created (even if past ID was deleted), to render future comparisons possible with other contexts of needs be.</v>
      </c>
    </row>
    <row r="44" spans="2:7" ht="86.4" hidden="1" x14ac:dyDescent="0.3">
      <c r="B44" s="20" t="s">
        <v>129</v>
      </c>
      <c r="C44" s="20" t="s">
        <v>297</v>
      </c>
      <c r="E44" s="20" t="s">
        <v>419</v>
      </c>
      <c r="F44" s="20" t="str">
        <f>CONCATENATE("INDEX(tTrad[",tNM_list[[#This Row],[name]],"],MATCH(sl_language,tTrad[[Langue]:[Langue]],0))")</f>
        <v>INDEX(tTrad[inst_geo_msg_7],MATCH(sl_language,tTrad[[Langue]:[Langue]],0))</v>
      </c>
      <c r="G44" s="20" t="e">
        <f ca="1">INDEX(INDIRECT("tTrad["&amp;tNM_list[[#This Row],[name]]&amp;"]"),MATCH(sl_language,tTrad[[Langue]:[Langue]],0))</f>
        <v>#REF!</v>
      </c>
    </row>
    <row r="45" spans="2:7" ht="129.6" hidden="1" x14ac:dyDescent="0.3">
      <c r="B45" s="20" t="s">
        <v>130</v>
      </c>
      <c r="C45" s="20" t="s">
        <v>298</v>
      </c>
      <c r="E45" s="20" t="s">
        <v>420</v>
      </c>
      <c r="F45" s="20" t="str">
        <f>CONCATENATE("INDEX(tTrad[",tNM_list[[#This Row],[name]],"],MATCH(sl_language,tTrad[[Langue]:[Langue]],0))")</f>
        <v>INDEX(tTrad[inst_geo_msg_8],MATCH(sl_language,tTrad[[Langue]:[Langue]],0))</v>
      </c>
      <c r="G45" s="20" t="e">
        <f ca="1">INDEX(INDIRECT("tTrad["&amp;tNM_list[[#This Row],[name]]&amp;"]"),MATCH(sl_language,tTrad[[Langue]:[Langue]],0))</f>
        <v>#REF!</v>
      </c>
    </row>
    <row r="46" spans="2:7" ht="86.4" hidden="1" x14ac:dyDescent="0.3">
      <c r="B46" s="20" t="s">
        <v>131</v>
      </c>
      <c r="C46" s="20" t="s">
        <v>299</v>
      </c>
      <c r="E46" s="20" t="s">
        <v>421</v>
      </c>
      <c r="F46" s="20" t="str">
        <f>CONCATENATE("INDEX(tTrad[",tNM_list[[#This Row],[name]],"],MATCH(sl_language,tTrad[[Langue]:[Langue]],0))")</f>
        <v>INDEX(tTrad[inst_geo_msg_9],MATCH(sl_language,tTrad[[Langue]:[Langue]],0))</v>
      </c>
      <c r="G46" s="20" t="e">
        <f ca="1">INDEX(INDIRECT("tTrad["&amp;tNM_list[[#This Row],[name]]&amp;"]"),MATCH(sl_language,tTrad[[Langue]:[Langue]],0))</f>
        <v>#REF!</v>
      </c>
    </row>
    <row r="47" spans="2:7" ht="28.8" hidden="1" x14ac:dyDescent="0.3">
      <c r="B47" s="20" t="s">
        <v>132</v>
      </c>
      <c r="C47" s="20" t="s">
        <v>300</v>
      </c>
      <c r="E47" s="20" t="s">
        <v>422</v>
      </c>
      <c r="F47" s="20" t="str">
        <f>CONCATENATE("INDEX(tTrad[",tNM_list[[#This Row],[name]],"],MATCH(sl_language,tTrad[[Langue]:[Langue]],0))")</f>
        <v>INDEX(tTrad[inst_geo_title_1],MATCH(sl_language,tTrad[[Langue]:[Langue]],0))</v>
      </c>
      <c r="G47" s="20" t="str">
        <f ca="1">INDEX(INDIRECT("tTrad["&amp;tNM_list[[#This Row],[name]]&amp;"]"),MATCH(sl_language,tTrad[[Langue]:[Langue]],0))</f>
        <v>II.2. Geographical elements and local choice lists, constraints and mandatory aspects</v>
      </c>
    </row>
    <row r="48" spans="2:7" ht="43.2" hidden="1" x14ac:dyDescent="0.3">
      <c r="B48" s="20" t="s">
        <v>133</v>
      </c>
      <c r="C48" s="20" t="s">
        <v>301</v>
      </c>
      <c r="E48" s="20" t="s">
        <v>423</v>
      </c>
      <c r="F48" s="20" t="str">
        <f>CONCATENATE("INDEX(tTrad[",tNM_list[[#This Row],[name]],"],MATCH(sl_language,tTrad[[Langue]:[Langue]],0))")</f>
        <v>INDEX(tTrad[inst_get_msg_1],MATCH(sl_language,tTrad[[Langue]:[Langue]],0))</v>
      </c>
      <c r="G48" s="20" t="str">
        <f ca="1">INDEX(INDIRECT("tTrad["&amp;tNM_list[[#This Row],[name]]&amp;"]"),MATCH(sl_language,tTrad[[Langue]:[Langue]],0))</f>
        <v>A specific colour scheme has been set up in SENS Global Forms to make modification easier by partners:</v>
      </c>
    </row>
    <row r="49" spans="2:7" ht="43.2" hidden="1" x14ac:dyDescent="0.3">
      <c r="B49" s="20" t="s">
        <v>134</v>
      </c>
      <c r="C49" s="20" t="s">
        <v>541</v>
      </c>
      <c r="E49" s="20" t="s">
        <v>542</v>
      </c>
      <c r="F49" s="20" t="str">
        <f>CONCATENATE("INDEX(tTrad[",tNM_list[[#This Row],[name]],"],MATCH(sl_language,tTrad[[Langue]:[Langue]],0))")</f>
        <v>INDEX(tTrad[inst_get_msg_2],MATCH(sl_language,tTrad[[Langue]:[Langue]],0))</v>
      </c>
      <c r="G49" s="20" t="str">
        <f ca="1">INDEX(INDIRECT("tTrad["&amp;tNM_list[[#This Row],[name]]&amp;"]"),MATCH(sl_language,tTrad[[Langue]:[Langue]],0))</f>
        <v xml:space="preserve">    Variable names colored in green are OPTIONAL SENS variables.</v>
      </c>
    </row>
    <row r="50" spans="2:7" ht="57.6" hidden="1" x14ac:dyDescent="0.3">
      <c r="B50" s="20" t="s">
        <v>135</v>
      </c>
      <c r="C50" s="20" t="s">
        <v>543</v>
      </c>
      <c r="E50" s="20" t="s">
        <v>544</v>
      </c>
      <c r="F50" s="20" t="str">
        <f>CONCATENATE("INDEX(tTrad[",tNM_list[[#This Row],[name]],"],MATCH(sl_language,tTrad[[Langue]:[Langue]],0))")</f>
        <v>INDEX(tTrad[inst_get_msg_3],MATCH(sl_language,tTrad[[Langue]:[Langue]],0))</v>
      </c>
      <c r="G50" s="20" t="str">
        <f ca="1">INDEX(INDIRECT("tTrad["&amp;tNM_list[[#This Row],[name]]&amp;"]"),MATCH(sl_language,tTrad[[Langue]:[Langue]],0))</f>
        <v xml:space="preserve">    Variable names colored in red corresponds to standard SENS variables and should not be changed. They are MANDATORY.</v>
      </c>
    </row>
    <row r="51" spans="2:7" ht="100.8" hidden="1" x14ac:dyDescent="0.3">
      <c r="B51" s="20" t="s">
        <v>136</v>
      </c>
      <c r="C51" s="20" t="s">
        <v>545</v>
      </c>
      <c r="E51" s="20" t="s">
        <v>546</v>
      </c>
      <c r="F51" s="20" t="str">
        <f>CONCATENATE("INDEX(tTrad[",tNM_list[[#This Row],[name]],"],MATCH(sl_language,tTrad[[Langue]:[Langue]],0))")</f>
        <v>INDEX(tTrad[inst_get_msg_4],MATCH(sl_language,tTrad[[Langue]:[Langue]],0))</v>
      </c>
      <c r="G51" s="20" t="str">
        <f ca="1">INDEX(INDIRECT("tTrad["&amp;tNM_list[[#This Row],[name]]&amp;"]"),MATCH(sl_language,tTrad[[Langue]:[Langue]],0))</f>
        <v xml:space="preserve">    All variable names in blue can be adapted depending on local context. </v>
      </c>
    </row>
    <row r="52" spans="2:7" ht="115.2" hidden="1" x14ac:dyDescent="0.3">
      <c r="B52" s="20" t="s">
        <v>137</v>
      </c>
      <c r="C52" s="20" t="s">
        <v>302</v>
      </c>
      <c r="E52" s="20" t="s">
        <v>424</v>
      </c>
      <c r="F52" s="20" t="str">
        <f>CONCATENATE("INDEX(tTrad[",tNM_list[[#This Row],[name]],"],MATCH(sl_language,tTrad[[Langue]:[Langue]],0))")</f>
        <v>INDEX(tTrad[inst_get_msg_5],MATCH(sl_language,tTrad[[Langue]:[Langue]],0))</v>
      </c>
      <c r="G52" s="20" t="str">
        <f ca="1">INDEX(INDIRECT("tTrad["&amp;tNM_list[[#This Row],[name]]&amp;"]"),MATCH(sl_language,tTrad[[Langue]:[Langue]],0))</f>
        <v xml:space="preserve">     Note that in some camps, the words "block" and "section" may not be used and other words may be used for these (e.g. area, quarter). Adapt the wording accordingly. You can change/remove the phrasing of all choices in blue, but NOT their values which are stored in the column "name".</v>
      </c>
    </row>
    <row r="53" spans="2:7" ht="28.8" hidden="1" x14ac:dyDescent="0.3">
      <c r="B53" s="20" t="s">
        <v>138</v>
      </c>
      <c r="C53" s="20" t="s">
        <v>303</v>
      </c>
      <c r="E53" s="20" t="s">
        <v>425</v>
      </c>
      <c r="F53" s="20" t="str">
        <f>CONCATENATE("INDEX(tTrad[",tNM_list[[#This Row],[name]],"],MATCH(sl_language,tTrad[[Langue]:[Langue]],0))")</f>
        <v>INDEX(tTrad[inst_get_title_1],MATCH(sl_language,tTrad[[Langue]:[Langue]],0))</v>
      </c>
      <c r="G53" s="20" t="str">
        <f ca="1">INDEX(INDIRECT("tTrad["&amp;tNM_list[[#This Row],[name]]&amp;"]"),MATCH(sl_language,tTrad[[Langue]:[Langue]],0))</f>
        <v>I. Understanding the format</v>
      </c>
    </row>
    <row r="54" spans="2:7" ht="216" hidden="1" x14ac:dyDescent="0.3">
      <c r="B54" s="20" t="s">
        <v>139</v>
      </c>
      <c r="C54" s="20" t="s">
        <v>304</v>
      </c>
      <c r="E54" s="20" t="s">
        <v>426</v>
      </c>
      <c r="F54" s="20" t="str">
        <f>CONCATENATE("INDEX(tTrad[",tNM_list[[#This Row],[name]],"],MATCH(sl_language,tTrad[[Langue]:[Langue]],0))")</f>
        <v>INDEX(tTrad[inst_lang_msg_1],MATCH(sl_language,tTrad[[Langue]:[Langue]],0))</v>
      </c>
      <c r="G54" s="20" t="str">
        <f ca="1">INDEX(INDIRECT("tTrad["&amp;tNM_list[[#This Row],[name]]&amp;"]"),MATCH(sl_language,tTrad[[Langue]:[Langue]],0))</f>
        <v>If in a given context another language needs to be added to the survey, you can add two columns for each language (one “label::nameoflanguage” and one “hint::nameoflanguage”) as you can see in the print screen below. Other than that a column name must never be changed. Please also avoid changing the order of the columns, as this might complicate things if you need to copy and paste elements from another survey at some point. Once you've added the columns, the translation of each question (and hint) must be entered for the questions you are going to use.</v>
      </c>
    </row>
    <row r="55" spans="2:7" ht="28.8" hidden="1" x14ac:dyDescent="0.3">
      <c r="B55" s="20" t="s">
        <v>140</v>
      </c>
      <c r="C55" s="20" t="s">
        <v>305</v>
      </c>
      <c r="E55" s="20" t="s">
        <v>427</v>
      </c>
      <c r="F55" s="20" t="str">
        <f>CONCATENATE("INDEX(tTrad[",tNM_list[[#This Row],[name]],"],MATCH(sl_language,tTrad[[Langue]:[Langue]],0))")</f>
        <v>INDEX(tTrad[inst_lang_title_1],MATCH(sl_language,tTrad[[Langue]:[Langue]],0))</v>
      </c>
      <c r="G55" s="20" t="str">
        <f ca="1">INDEX(INDIRECT("tTrad["&amp;tNM_list[[#This Row],[name]]&amp;"]"),MATCH(sl_language,tTrad[[Langue]:[Langue]],0))</f>
        <v>II.1. Language</v>
      </c>
    </row>
    <row r="56" spans="2:7" ht="158.4" hidden="1" x14ac:dyDescent="0.3">
      <c r="B56" s="20" t="s">
        <v>141</v>
      </c>
      <c r="C56" s="20" t="s">
        <v>306</v>
      </c>
      <c r="E56" s="20" t="s">
        <v>428</v>
      </c>
      <c r="F56" s="20" t="str">
        <f>CONCATENATE("INDEX(tTrad[",tNM_list[[#This Row],[name]],"],MATCH(sl_language,tTrad[[Langue]:[Langue]],0))")</f>
        <v>INDEX(tTrad[inst_opt_msg_1],MATCH(sl_language,tTrad[[Langue]:[Langue]],0))</v>
      </c>
      <c r="G56" s="20" t="str">
        <f ca="1">INDEX(INDIRECT("tTrad["&amp;tNM_list[[#This Row],[name]]&amp;"]"),MATCH(sl_language,tTrad[[Langue]:[Langue]],0))</f>
        <v>To make an optional question (hidden by default) appear so that the enumerator will view it, all you need to do is remove the impossible condition set in the file, such as "1=2", in the "relevant" column. (E.g if you are taking GPS points, you need to remove  "1=2" in the "relevant" column in your GPS name row  on the survey tab). Make sure anything added to integrate the 1=2 when there are multiple conditions is removed (such as " and ").</v>
      </c>
    </row>
    <row r="57" spans="2:7" ht="43.2" hidden="1" x14ac:dyDescent="0.3">
      <c r="B57" s="20" t="s">
        <v>142</v>
      </c>
      <c r="C57" s="20" t="s">
        <v>547</v>
      </c>
      <c r="E57" s="20" t="s">
        <v>548</v>
      </c>
      <c r="F57" s="20" t="str">
        <f>CONCATENATE("INDEX(tTrad[",tNM_list[[#This Row],[name]],"],MATCH(sl_language,tTrad[[Langue]:[Langue]],0))")</f>
        <v>INDEX(tTrad[inst_opt_msg_2],MATCH(sl_language,tTrad[[Langue]:[Langue]],0))</v>
      </c>
      <c r="G57" s="20" t="str">
        <f ca="1">INDEX(INDIRECT("tTrad["&amp;tNM_list[[#This Row],[name]]&amp;"]"),MATCH(sl_language,tTrad[[Langue]:[Langue]],0))</f>
        <v xml:space="preserve">    Make sure you do not delete any of the other existing conditions when there is more than one condition in the cell!</v>
      </c>
    </row>
    <row r="58" spans="2:7" ht="115.2" hidden="1" x14ac:dyDescent="0.3">
      <c r="B58" s="20" t="s">
        <v>143</v>
      </c>
      <c r="C58" s="20" t="s">
        <v>549</v>
      </c>
      <c r="E58" s="20" t="s">
        <v>550</v>
      </c>
      <c r="F58" s="20" t="str">
        <f>CONCATENATE("INDEX(tTrad[",tNM_list[[#This Row],[name]],"],MATCH(sl_language,tTrad[[Langue]:[Langue]],0))")</f>
        <v>INDEX(tTrad[inst_opt_msg_3],MATCH(sl_language,tTrad[[Langue]:[Langue]],0))</v>
      </c>
      <c r="G58" s="20" t="str">
        <f ca="1">INDEX(INDIRECT("tTrad["&amp;tNM_list[[#This Row],[name]]&amp;"]"),MATCH(sl_language,tTrad[[Langue]:[Langue]],0))</f>
        <v xml:space="preserve">    Think carefully on whether you want to hide the GPS question or not- it will help you make nice analysis maps. For more information on using GPS readings for your survey, refer to the documentation: "Using GPS Coordinates in SENS surveys",  http://sens.unhcr.org/mobile-technology/tools/ </v>
      </c>
    </row>
    <row r="59" spans="2:7" ht="28.8" hidden="1" x14ac:dyDescent="0.3">
      <c r="B59" s="20" t="s">
        <v>144</v>
      </c>
      <c r="C59" s="20" t="s">
        <v>308</v>
      </c>
      <c r="E59" s="20" t="s">
        <v>430</v>
      </c>
      <c r="F59" s="20" t="str">
        <f>CONCATENATE("INDEX(tTrad[",tNM_list[[#This Row],[name]],"],MATCH(sl_language,tTrad[[Langue]:[Langue]],0))")</f>
        <v>INDEX(tTrad[inst_opt_title_1],MATCH(sl_language,tTrad[[Langue]:[Langue]],0))</v>
      </c>
      <c r="G59" s="20" t="str">
        <f ca="1">INDEX(INDIRECT("tTrad["&amp;tNM_list[[#This Row],[name]]&amp;"]"),MATCH(sl_language,tTrad[[Langue]:[Langue]],0))</f>
        <v>II.3. Making optional questions appear</v>
      </c>
    </row>
    <row r="60" spans="2:7" ht="187.2" hidden="1" x14ac:dyDescent="0.3">
      <c r="B60" s="20" t="s">
        <v>145</v>
      </c>
      <c r="C60" s="20" t="s">
        <v>309</v>
      </c>
      <c r="E60" s="20" t="s">
        <v>431</v>
      </c>
      <c r="F60" s="20" t="str">
        <f>CONCATENATE("INDEX(tTrad[",tNM_list[[#This Row],[name]],"],MATCH(sl_language,tTrad[[Langue]:[Langue]],0))")</f>
        <v>INDEX(tTrad[inst_prep_msg_1],MATCH(sl_language,tTrad[[Langue]:[Langue]],0))</v>
      </c>
      <c r="G60" s="20" t="e">
        <f ca="1">INDEX(INDIRECT("tTrad["&amp;tNM_list[[#This Row],[name]]&amp;"]"),MATCH(sl_language,tTrad[[Langue]:[Langue]],0))</f>
        <v>#REF!</v>
      </c>
    </row>
    <row r="61" spans="2:7" ht="43.2" hidden="1" x14ac:dyDescent="0.3">
      <c r="B61" s="20" t="s">
        <v>146</v>
      </c>
      <c r="C61" s="20" t="s">
        <v>310</v>
      </c>
      <c r="E61" s="20" t="s">
        <v>432</v>
      </c>
      <c r="F61" s="20" t="str">
        <f>CONCATENATE("INDEX(tTrad[",tNM_list[[#This Row],[name]],"],MATCH(sl_language,tTrad[[Langue]:[Langue]],0))")</f>
        <v>INDEX(tTrad[inst_prep_msg_2],MATCH(sl_language,tTrad[[Langue]:[Langue]],0))</v>
      </c>
      <c r="G61" s="20" t="e">
        <f ca="1">INDEX(INDIRECT("tTrad["&amp;tNM_list[[#This Row],[name]]&amp;"]"),MATCH(sl_language,tTrad[[Langue]:[Langue]],0))</f>
        <v>#REF!</v>
      </c>
    </row>
    <row r="62" spans="2:7" ht="43.2" hidden="1" x14ac:dyDescent="0.3">
      <c r="B62" s="20" t="s">
        <v>147</v>
      </c>
      <c r="C62" s="20" t="s">
        <v>311</v>
      </c>
      <c r="E62" s="20" t="s">
        <v>433</v>
      </c>
      <c r="F62" s="20" t="str">
        <f>CONCATENATE("INDEX(tTrad[",tNM_list[[#This Row],[name]],"],MATCH(sl_language,tTrad[[Langue]:[Langue]],0))")</f>
        <v>INDEX(tTrad[inst_prep_msg_3],MATCH(sl_language,tTrad[[Langue]:[Langue]],0))</v>
      </c>
      <c r="G62" s="20" t="e">
        <f ca="1">INDEX(INDIRECT("tTrad["&amp;tNM_list[[#This Row],[name]]&amp;"]"),MATCH(sl_language,tTrad[[Langue]:[Langue]],0))</f>
        <v>#REF!</v>
      </c>
    </row>
    <row r="63" spans="2:7" ht="57.6" hidden="1" x14ac:dyDescent="0.3">
      <c r="B63" s="20" t="s">
        <v>148</v>
      </c>
      <c r="C63" s="20" t="s">
        <v>312</v>
      </c>
      <c r="E63" s="20" t="s">
        <v>434</v>
      </c>
      <c r="F63" s="20" t="str">
        <f>CONCATENATE("INDEX(tTrad[",tNM_list[[#This Row],[name]],"],MATCH(sl_language,tTrad[[Langue]:[Langue]],0))")</f>
        <v>INDEX(tTrad[inst_prep_msg_4],MATCH(sl_language,tTrad[[Langue]:[Langue]],0))</v>
      </c>
      <c r="G63" s="20" t="e">
        <f ca="1">INDEX(INDIRECT("tTrad["&amp;tNM_list[[#This Row],[name]]&amp;"]"),MATCH(sl_language,tTrad[[Langue]:[Langue]],0))</f>
        <v>#REF!</v>
      </c>
    </row>
    <row r="64" spans="2:7" ht="43.2" hidden="1" x14ac:dyDescent="0.3">
      <c r="B64" s="20" t="s">
        <v>149</v>
      </c>
      <c r="C64" s="20" t="s">
        <v>551</v>
      </c>
      <c r="E64" s="20" t="s">
        <v>552</v>
      </c>
      <c r="F64" s="20" t="str">
        <f>CONCATENATE("INDEX(tTrad[",tNM_list[[#This Row],[name]],"],MATCH(sl_language,tTrad[[Langue]:[Langue]],0))")</f>
        <v>INDEX(tTrad[inst_prep_msg_5],MATCH(sl_language,tTrad[[Langue]:[Langue]],0))</v>
      </c>
      <c r="G64" s="20" t="e">
        <f ca="1">INDEX(INDIRECT("tTrad["&amp;tNM_list[[#This Row],[name]]&amp;"]"),MATCH(sl_language,tTrad[[Langue]:[Langue]],0))</f>
        <v>#REF!</v>
      </c>
    </row>
    <row r="65" spans="2:7" ht="86.4" hidden="1" x14ac:dyDescent="0.3">
      <c r="B65" s="20" t="s">
        <v>150</v>
      </c>
      <c r="C65" s="20" t="s">
        <v>313</v>
      </c>
      <c r="E65" s="20" t="s">
        <v>435</v>
      </c>
      <c r="F65" s="20" t="str">
        <f>CONCATENATE("INDEX(tTrad[",tNM_list[[#This Row],[name]],"],MATCH(sl_language,tTrad[[Langue]:[Langue]],0))")</f>
        <v>INDEX(tTrad[inst_prep_msg_6],MATCH(sl_language,tTrad[[Langue]:[Langue]],0))</v>
      </c>
      <c r="G65" s="20" t="e">
        <f ca="1">INDEX(INDIRECT("tTrad["&amp;tNM_list[[#This Row],[name]]&amp;"]"),MATCH(sl_language,tTrad[[Langue]:[Langue]],0))</f>
        <v>#REF!</v>
      </c>
    </row>
    <row r="66" spans="2:7" ht="28.8" hidden="1" x14ac:dyDescent="0.3">
      <c r="B66" s="20" t="s">
        <v>151</v>
      </c>
      <c r="C66" s="20" t="s">
        <v>553</v>
      </c>
      <c r="E66" s="20" t="s">
        <v>554</v>
      </c>
      <c r="F66" s="20" t="str">
        <f>CONCATENATE("INDEX(tTrad[",tNM_list[[#This Row],[name]],"],MATCH(sl_language,tTrad[[Langue]:[Langue]],0))")</f>
        <v>INDEX(tTrad[inst_prep_title_1],MATCH(sl_language,tTrad[[Langue]:[Langue]],0))</v>
      </c>
      <c r="G66" s="20" t="str">
        <f ca="1">INDEX(INDIRECT("tTrad["&amp;tNM_list[[#This Row],[name]]&amp;"]"),MATCH(sl_language,tTrad[[Langue]:[Langue]],0))</f>
        <v>IV. Preparing your analysis</v>
      </c>
    </row>
    <row r="67" spans="2:7" ht="172.8" hidden="1" x14ac:dyDescent="0.3">
      <c r="B67" s="20" t="s">
        <v>152</v>
      </c>
      <c r="C67" s="20" t="s">
        <v>315</v>
      </c>
      <c r="E67" s="20" t="s">
        <v>437</v>
      </c>
      <c r="F67" s="20" t="str">
        <f>CONCATENATE("INDEX(tTrad[",tNM_list[[#This Row],[name]],"],MATCH(sl_language,tTrad[[Langue]:[Langue]],0))")</f>
        <v>INDEX(tTrad[inst_test_msg_1],MATCH(sl_language,tTrad[[Langue]:[Langue]],0))</v>
      </c>
      <c r="G67" s="20" t="str">
        <f ca="1">INDEX(INDIRECT("tTrad["&amp;tNM_list[[#This Row],[name]]&amp;"]"),MATCH(sl_language,tTrad[[Langue]:[Langue]],0))</f>
        <v>To test your form, you can use the online XLS converter, see below,  or if you are in an area with spotty internet you can use the offline XLS converter which has an inbuilt validator as well. It will only convert the xls to an xml if the syntax is correct. https://www.dropbox.com/s/gvfvt60agv8a91w/ODK%20XLSForm%20Offline.exe?dl=0 . This converter will therefore help you both validate the form and convert it to XML, which you will then need load on your Aggregate VM.</v>
      </c>
    </row>
    <row r="68" spans="2:7" ht="72" hidden="1" x14ac:dyDescent="0.3">
      <c r="B68" s="20" t="s">
        <v>153</v>
      </c>
      <c r="C68" s="20" t="s">
        <v>555</v>
      </c>
      <c r="E68" s="20" t="s">
        <v>556</v>
      </c>
      <c r="F68" s="20" t="str">
        <f>CONCATENATE("INDEX(tTrad[",tNM_list[[#This Row],[name]],"],MATCH(sl_language,tTrad[[Langue]:[Langue]],0))")</f>
        <v>INDEX(tTrad[inst_test_msg_2],MATCH(sl_language,tTrad[[Langue]:[Langue]],0))</v>
      </c>
      <c r="G68" s="20" t="str">
        <f ca="1">INDEX(INDIRECT("tTrad["&amp;tNM_list[[#This Row],[name]]&amp;"]"),MATCH(sl_language,tTrad[[Langue]:[Langue]],0))</f>
        <v xml:space="preserve">    Make sure that you test your survey extensively after setting it up to avoid any bad surprises that the validation tool may not have seen (be it logical or technical)! </v>
      </c>
    </row>
    <row r="69" spans="2:7" ht="28.8" hidden="1" x14ac:dyDescent="0.3">
      <c r="B69" s="20" t="s">
        <v>154</v>
      </c>
      <c r="C69" s="20" t="s">
        <v>557</v>
      </c>
      <c r="E69" s="20" t="s">
        <v>558</v>
      </c>
      <c r="F69" s="20" t="str">
        <f>CONCATENATE("INDEX(tTrad[",tNM_list[[#This Row],[name]],"],MATCH(sl_language,tTrad[[Langue]:[Langue]],0))")</f>
        <v>INDEX(tTrad[inst_test_title_1],MATCH(sl_language,tTrad[[Langue]:[Langue]],0))</v>
      </c>
      <c r="G69" s="20" t="e">
        <f ca="1">INDEX(INDIRECT("tTrad["&amp;tNM_list[[#This Row],[name]]&amp;"]"),MATCH(sl_language,tTrad[[Langue]:[Langue]],0))</f>
        <v>#REF!</v>
      </c>
    </row>
    <row r="70" spans="2:7" ht="216" hidden="1" x14ac:dyDescent="0.3">
      <c r="B70" s="20" t="s">
        <v>155</v>
      </c>
      <c r="C70" s="20" t="s">
        <v>316</v>
      </c>
      <c r="E70" s="20" t="s">
        <v>439</v>
      </c>
      <c r="F70" s="20" t="str">
        <f>CONCATENATE("INDEX(tTrad[",tNM_list[[#This Row],[name]],"],MATCH(sl_language,tTrad[[Langue]:[Langue]],0))")</f>
        <v>INDEX(tTrad[intro_aim_msg1],MATCH(sl_language,tTrad[[Langue]:[Langue]],0))</v>
      </c>
      <c r="G70" s="20" t="str">
        <f ca="1">INDEX(INDIRECT("tTrad["&amp;tNM_list[[#This Row],[name]]&amp;"]"),MATCH(sl_language,tTrad[[Langue]:[Langue]],0))</f>
        <v xml:space="preserve">The aim of this document is to help experienced survey managers adapt the Global SENS Infant and Child form to their local needs.
XLS forms is a standard for mobile surveys, prior knowledge of xls basics are a prerequisite. This document gives instructions on which fields or questions can be modified and which questions need to remain as they are.
</v>
      </c>
    </row>
    <row r="71" spans="2:7" ht="115.2" hidden="1" x14ac:dyDescent="0.3">
      <c r="B71" s="20" t="s">
        <v>156</v>
      </c>
      <c r="C71" s="20" t="s">
        <v>559</v>
      </c>
      <c r="E71" s="20" t="s">
        <v>560</v>
      </c>
      <c r="F71" s="20" t="str">
        <f>CONCATENATE("INDEX(tTrad[",tNM_list[[#This Row],[name]],"],MATCH(sl_language,tTrad[[Langue]:[Langue]],0))")</f>
        <v>INDEX(tTrad[intro_aim_msg2],MATCH(sl_language,tTrad[[Langue]:[Langue]],0))</v>
      </c>
      <c r="G71" s="20" t="str">
        <f ca="1">INDEX(INDIRECT("tTrad["&amp;tNM_list[[#This Row],[name]]&amp;"]"),MATCH(sl_language,tTrad[[Langue]:[Langue]],0))</f>
        <v xml:space="preserve">    This document here aims at giving a survey manager the knowledge to understand how an XLS form works so that they can adapt the SENS form to their needs. It is however far from sufficient to learn how to set up a survey from scratch. </v>
      </c>
    </row>
    <row r="72" spans="2:7" ht="72" hidden="1" x14ac:dyDescent="0.3">
      <c r="B72" s="20" t="s">
        <v>157</v>
      </c>
      <c r="C72" s="20" t="s">
        <v>317</v>
      </c>
      <c r="E72" s="20" t="s">
        <v>561</v>
      </c>
      <c r="F72" s="20" t="str">
        <f>CONCATENATE("INDEX(tTrad[",tNM_list[[#This Row],[name]],"],MATCH(sl_language,tTrad[[Langue]:[Langue]],0))")</f>
        <v>INDEX(tTrad[intro_aim_msg3],MATCH(sl_language,tTrad[[Langue]:[Langue]],0))</v>
      </c>
      <c r="G72" s="20" t="str">
        <f ca="1">INDEX(INDIRECT("tTrad["&amp;tNM_list[[#This Row],[name]]&amp;"]"),MATCH(sl_language,tTrad[[Langue]:[Langue]],0))</f>
        <v xml:space="preserve">    Variable NAMES, i.e. the names as set under column "name" are NOT to be changed. Only if new questions are added, new  names can be introduced. Ask for assistance if questions need to be added.</v>
      </c>
    </row>
    <row r="73" spans="2:7" ht="28.8" hidden="1" x14ac:dyDescent="0.3">
      <c r="B73" s="20" t="s">
        <v>158</v>
      </c>
      <c r="C73" s="20" t="s">
        <v>318</v>
      </c>
      <c r="E73" s="20" t="s">
        <v>440</v>
      </c>
      <c r="F73" s="20" t="str">
        <f>CONCATENATE("INDEX(tTrad[",tNM_list[[#This Row],[name]],"],MATCH(sl_language,tTrad[[Langue]:[Langue]],0))")</f>
        <v>INDEX(tTrad[intro_aim_sectiontitle],MATCH(sl_language,tTrad[[Langue]:[Langue]],0))</v>
      </c>
      <c r="G73" s="20" t="str">
        <f ca="1">INDEX(INDIRECT("tTrad["&amp;tNM_list[[#This Row],[name]]&amp;"]"),MATCH(sl_language,tTrad[[Langue]:[Langue]],0))</f>
        <v>Aim of this document:</v>
      </c>
    </row>
    <row r="74" spans="2:7" ht="28.8" hidden="1" x14ac:dyDescent="0.3">
      <c r="B74" s="20" t="s">
        <v>159</v>
      </c>
      <c r="C74" s="20" t="s">
        <v>562</v>
      </c>
      <c r="E74" s="20" t="s">
        <v>563</v>
      </c>
      <c r="F74" s="20" t="str">
        <f>CONCATENATE("INDEX(tTrad[",tNM_list[[#This Row],[name]],"],MATCH(sl_language,tTrad[[Langue]:[Langue]],0))")</f>
        <v>INDEX(tTrad[intro_maintitle],MATCH(sl_language,tTrad[[Langue]:[Langue]],0))</v>
      </c>
      <c r="G74" s="20" t="str">
        <f ca="1">INDEX(INDIRECT("tTrad["&amp;tNM_list[[#This Row],[name]]&amp;"]"),MATCH(sl_language,tTrad[[Langue]:[Langue]],0))</f>
        <v>Tutorial version 0.3</v>
      </c>
    </row>
    <row r="75" spans="2:7" ht="28.8" hidden="1" x14ac:dyDescent="0.3">
      <c r="B75" s="20" t="s">
        <v>160</v>
      </c>
      <c r="C75" s="20" t="s">
        <v>319</v>
      </c>
      <c r="E75" s="20" t="s">
        <v>441</v>
      </c>
      <c r="F75" s="20" t="str">
        <f>CONCATENATE("INDEX(tTrad[",tNM_list[[#This Row],[name]],"],MATCH(sl_language,tTrad[[Langue]:[Langue]],0))")</f>
        <v>INDEX(tTrad[intro_overview_msg_1],MATCH(sl_language,tTrad[[Langue]:[Langue]],0))</v>
      </c>
      <c r="G75" s="20" t="str">
        <f ca="1">INDEX(INDIRECT("tTrad["&amp;tNM_list[[#This Row],[name]]&amp;"]"),MATCH(sl_language,tTrad[[Langue]:[Langue]],0))</f>
        <v>The three green tabs are the ones with the content of the form:</v>
      </c>
    </row>
    <row r="76" spans="2:7" ht="28.8" hidden="1" x14ac:dyDescent="0.3">
      <c r="B76" s="20" t="s">
        <v>161</v>
      </c>
      <c r="C76" s="20" t="s">
        <v>564</v>
      </c>
      <c r="E76" s="20" t="s">
        <v>565</v>
      </c>
      <c r="F76" s="20" t="str">
        <f>CONCATENATE("INDEX(tTrad[",tNM_list[[#This Row],[name]],"],MATCH(sl_language,tTrad[[Langue]:[Langue]],0))")</f>
        <v>INDEX(tTrad[intro_overview_msg_2],MATCH(sl_language,tTrad[[Langue]:[Langue]],0))</v>
      </c>
      <c r="G76" s="20" t="str">
        <f ca="1">INDEX(INDIRECT("tTrad["&amp;tNM_list[[#This Row],[name]]&amp;"]"),MATCH(sl_language,tTrad[[Langue]:[Langue]],0))</f>
        <v xml:space="preserve">    survey (where the survey questions are listed)</v>
      </c>
    </row>
    <row r="77" spans="2:7" ht="43.2" hidden="1" x14ac:dyDescent="0.3">
      <c r="B77" s="20" t="s">
        <v>162</v>
      </c>
      <c r="C77" s="20" t="s">
        <v>566</v>
      </c>
      <c r="E77" s="20" t="s">
        <v>567</v>
      </c>
      <c r="F77" s="20" t="str">
        <f>CONCATENATE("INDEX(tTrad[",tNM_list[[#This Row],[name]],"],MATCH(sl_language,tTrad[[Langue]:[Langue]],0))")</f>
        <v>INDEX(tTrad[intro_overview_msg_3],MATCH(sl_language,tTrad[[Langue]:[Langue]],0))</v>
      </c>
      <c r="G77" s="20" t="str">
        <f ca="1">INDEX(INDIRECT("tTrad["&amp;tNM_list[[#This Row],[name]]&amp;"]"),MATCH(sl_language,tTrad[[Langue]:[Langue]],0))</f>
        <v xml:space="preserve">    choices (where the choices for multiple and single response questions are listed)</v>
      </c>
    </row>
    <row r="78" spans="2:7" ht="28.8" hidden="1" x14ac:dyDescent="0.3">
      <c r="B78" s="20" t="s">
        <v>163</v>
      </c>
      <c r="C78" s="20" t="s">
        <v>568</v>
      </c>
      <c r="E78" s="20" t="s">
        <v>569</v>
      </c>
      <c r="F78" s="20" t="str">
        <f>CONCATENATE("INDEX(tTrad[",tNM_list[[#This Row],[name]],"],MATCH(sl_language,tTrad[[Langue]:[Langue]],0))")</f>
        <v>INDEX(tTrad[intro_overview_msg_4],MATCH(sl_language,tTrad[[Langue]:[Langue]],0))</v>
      </c>
      <c r="G78" s="20" t="str">
        <f ca="1">INDEX(INDIRECT("tTrad["&amp;tNM_list[[#This Row],[name]]&amp;"]"),MATCH(sl_language,tTrad[[Langue]:[Langue]],0))</f>
        <v xml:space="preserve">    settings (where the general form settings are described)</v>
      </c>
    </row>
    <row r="79" spans="2:7" ht="57.6" hidden="1" x14ac:dyDescent="0.3">
      <c r="B79" s="20" t="s">
        <v>164</v>
      </c>
      <c r="C79" s="20" t="s">
        <v>320</v>
      </c>
      <c r="E79" s="20" t="s">
        <v>442</v>
      </c>
      <c r="F79" s="20" t="str">
        <f>CONCATENATE("INDEX(tTrad[",tNM_list[[#This Row],[name]],"],MATCH(sl_language,tTrad[[Langue]:[Langue]],0))")</f>
        <v>INDEX(tTrad[intro_overview_msg_6],MATCH(sl_language,tTrad[[Langue]:[Langue]],0))</v>
      </c>
      <c r="G79" s="20" t="str">
        <f ca="1">INDEX(INDIRECT("tTrad["&amp;tNM_list[[#This Row],[name]]&amp;"]"),MATCH(sl_language,tTrad[[Langue]:[Langue]],0))</f>
        <v>The three orange tabs are the ones with instructions as to how the form works and how to adapt it to a local context.</v>
      </c>
    </row>
    <row r="80" spans="2:7" ht="28.8" hidden="1" x14ac:dyDescent="0.3">
      <c r="B80" s="20" t="s">
        <v>165</v>
      </c>
      <c r="C80" s="20" t="s">
        <v>321</v>
      </c>
      <c r="E80" s="20" t="s">
        <v>443</v>
      </c>
      <c r="F80" s="20" t="str">
        <f>CONCATENATE("INDEX(tTrad[",tNM_list[[#This Row],[name]],"],MATCH(sl_language,tTrad[[Langue]:[Langue]],0))")</f>
        <v>INDEX(tTrad[intro_overview_sectiontitle],MATCH(sl_language,tTrad[[Langue]:[Langue]],0))</v>
      </c>
      <c r="G80" s="20" t="str">
        <f ca="1">INDEX(INDIRECT("tTrad["&amp;tNM_list[[#This Row],[name]]&amp;"]"),MATCH(sl_language,tTrad[[Langue]:[Langue]],0))</f>
        <v>Overview</v>
      </c>
    </row>
    <row r="81" spans="2:7" ht="72" hidden="1" x14ac:dyDescent="0.3">
      <c r="B81" s="21" t="s">
        <v>166</v>
      </c>
      <c r="C81" s="20" t="s">
        <v>322</v>
      </c>
      <c r="E81" s="20" t="s">
        <v>444</v>
      </c>
      <c r="F81" s="20" t="str">
        <f>CONCATENATE("INDEX(tTrad[",tNM_list[[#This Row],[name]],"],MATCH(sl_language,tTrad[[Langue]:[Langue]],0))")</f>
        <v>INDEX(tTrad[over_app_msg_1],MATCH(sl_language,tTrad[[Langue]:[Langue]],0))</v>
      </c>
      <c r="G81" s="20" t="str">
        <f ca="1">INDEX(INDIRECT("tTrad["&amp;tNM_list[[#This Row],[name]]&amp;"]"),MATCH(sl_language,tTrad[[Langue]:[Langue]],0))</f>
        <v>This needs to be put in the column “appearance” to help you change the way things look on the screen (only the two most used settings are specified here).</v>
      </c>
    </row>
    <row r="82" spans="2:7" ht="28.8" hidden="1" x14ac:dyDescent="0.3">
      <c r="B82" s="20" t="s">
        <v>167</v>
      </c>
      <c r="C82" s="20" t="s">
        <v>323</v>
      </c>
      <c r="E82" s="20" t="s">
        <v>445</v>
      </c>
      <c r="F82" s="20" t="str">
        <f>CONCATENATE("INDEX(tTrad[",tNM_list[[#This Row],[name]],"],MATCH(sl_language,tTrad[[Langue]:[Langue]],0))")</f>
        <v>INDEX(tTrad[over_app_msg_2],MATCH(sl_language,tTrad[[Langue]:[Langue]],0))</v>
      </c>
      <c r="G82" s="20" t="str">
        <f ca="1">INDEX(INDIRECT("tTrad["&amp;tNM_list[[#This Row],[name]]&amp;"]"),MATCH(sl_language,tTrad[[Langue]:[Langue]],0))</f>
        <v>Type of effect</v>
      </c>
    </row>
    <row r="83" spans="2:7" ht="43.2" hidden="1" x14ac:dyDescent="0.3">
      <c r="B83" s="21" t="s">
        <v>168</v>
      </c>
      <c r="C83" s="20" t="s">
        <v>324</v>
      </c>
      <c r="E83" s="20" t="s">
        <v>446</v>
      </c>
      <c r="F83" s="20" t="str">
        <f>CONCATENATE("INDEX(tTrad[",tNM_list[[#This Row],[name]],"],MATCH(sl_language,tTrad[[Langue]:[Langue]],0))")</f>
        <v>INDEX(tTrad[over_app_msg_3],MATCH(sl_language,tTrad[[Langue]:[Langue]],0))</v>
      </c>
      <c r="G83" s="20" t="str">
        <f ca="1">INDEX(INDIRECT("tTrad["&amp;tNM_list[[#This Row],[name]]&amp;"]"),MATCH(sl_language,tTrad[[Langue]:[Langue]],0))</f>
        <v>Shows a calendar, such as the one used for “Date of Interview” at the beginning of the survey.</v>
      </c>
    </row>
    <row r="84" spans="2:7" ht="72" hidden="1" x14ac:dyDescent="0.3">
      <c r="B84" s="20" t="s">
        <v>169</v>
      </c>
      <c r="C84" s="20" t="s">
        <v>325</v>
      </c>
      <c r="E84" s="20" t="s">
        <v>447</v>
      </c>
      <c r="F84" s="20" t="str">
        <f>CONCATENATE("INDEX(tTrad[",tNM_list[[#This Row],[name]],"],MATCH(sl_language,tTrad[[Langue]:[Langue]],0))")</f>
        <v>INDEX(tTrad[over_app_msg_4],MATCH(sl_language,tTrad[[Langue]:[Langue]],0))</v>
      </c>
      <c r="G84" s="20" t="str">
        <f ca="1">INDEX(INDIRECT("tTrad["&amp;tNM_list[[#This Row],[name]]&amp;"]"),MATCH(sl_language,tTrad[[Langue]:[Langue]],0))</f>
        <v>To show many question on the same page, like field-list, but different presentation. Has to be set at a group level (group in which all questions will be found).</v>
      </c>
    </row>
    <row r="85" spans="2:7" ht="28.8" hidden="1" x14ac:dyDescent="0.3">
      <c r="B85" s="21" t="s">
        <v>170</v>
      </c>
      <c r="C85" s="20" t="s">
        <v>31</v>
      </c>
      <c r="E85" s="20" t="s">
        <v>448</v>
      </c>
      <c r="F85" s="20" t="str">
        <f>CONCATENATE("INDEX(tTrad[",tNM_list[[#This Row],[name]],"],MATCH(sl_language,tTrad[[Langue]:[Langue]],0))")</f>
        <v>INDEX(tTrad[over_calc_desc_1],MATCH(sl_language,tTrad[[Langue]:[Langue]],0))</v>
      </c>
      <c r="G85" s="20" t="str">
        <f ca="1">INDEX(INDIRECT("tTrad["&amp;tNM_list[[#This Row],[name]]&amp;"]"),MATCH(sl_language,tTrad[[Langue]:[Langue]],0))</f>
        <v>Examples</v>
      </c>
    </row>
    <row r="86" spans="2:7" ht="72" hidden="1" x14ac:dyDescent="0.3">
      <c r="B86" s="20" t="s">
        <v>171</v>
      </c>
      <c r="C86" s="20" t="s">
        <v>326</v>
      </c>
      <c r="E86" s="20" t="s">
        <v>449</v>
      </c>
      <c r="F86" s="20" t="str">
        <f>CONCATENATE("INDEX(tTrad[",tNM_list[[#This Row],[name]],"],MATCH(sl_language,tTrad[[Langue]:[Langue]],0))")</f>
        <v>INDEX(tTrad[over_calc_msg_1],MATCH(sl_language,tTrad[[Langue]:[Langue]],0))</v>
      </c>
      <c r="G86" s="20" t="str">
        <f ca="1">INDEX(INDIRECT("tTrad["&amp;tNM_list[[#This Row],[name]]&amp;"]"),MATCH(sl_language,tTrad[[Langue]:[Langue]],0))</f>
        <v>This needs to be put in the "calculations" column to calculate elements based on survey results (ex: an age by comparing the date of survey and the date of birth, a sum of different elements etc).</v>
      </c>
    </row>
    <row r="87" spans="2:7" ht="28.8" hidden="1" x14ac:dyDescent="0.3">
      <c r="B87" s="21" t="s">
        <v>172</v>
      </c>
      <c r="C87" s="20" t="s">
        <v>327</v>
      </c>
      <c r="E87" s="20" t="s">
        <v>450</v>
      </c>
      <c r="F87" s="20" t="str">
        <f>CONCATENATE("INDEX(tTrad[",tNM_list[[#This Row],[name]],"],MATCH(sl_language,tTrad[[Langue]:[Langue]],0))")</f>
        <v>INDEX(tTrad[over_calc_msg_2],MATCH(sl_language,tTrad[[Langue]:[Langue]],0))</v>
      </c>
      <c r="G87" s="20" t="str">
        <f ca="1">INDEX(INDIRECT("tTrad["&amp;tNM_list[[#This Row],[name]]&amp;"]"),MATCH(sl_language,tTrad[[Langue]:[Langue]],0))</f>
        <v>Type of calculation</v>
      </c>
    </row>
    <row r="88" spans="2:7" ht="43.2" hidden="1" x14ac:dyDescent="0.3">
      <c r="B88" s="20" t="s">
        <v>173</v>
      </c>
      <c r="C88" s="20" t="s">
        <v>328</v>
      </c>
      <c r="E88" s="20" t="s">
        <v>451</v>
      </c>
      <c r="F88" s="20" t="str">
        <f>CONCATENATE("INDEX(tTrad[",tNM_list[[#This Row],[name]],"],MATCH(sl_language,tTrad[[Langue]:[Langue]],0))")</f>
        <v>INDEX(tTrad[over_calc_msg_3],MATCH(sl_language,tTrad[[Langue]:[Langue]],0))</v>
      </c>
      <c r="G88" s="20" t="str">
        <f ca="1">INDEX(INDIRECT("tTrad["&amp;tNM_list[[#This Row],[name]]&amp;"]"),MATCH(sl_language,tTrad[[Langue]:[Langue]],0))</f>
        <v>Quantity of water for a given container based on its capacity (LITER) and the number of journeys that were made (NUMTRIPS).</v>
      </c>
    </row>
    <row r="89" spans="2:7" ht="72" hidden="1" x14ac:dyDescent="0.3">
      <c r="B89" s="21" t="s">
        <v>174</v>
      </c>
      <c r="C89" s="20" t="s">
        <v>570</v>
      </c>
      <c r="E89" s="20" t="s">
        <v>571</v>
      </c>
      <c r="F89" s="20" t="str">
        <f>CONCATENATE("INDEX(tTrad[",tNM_list[[#This Row],[name]],"],MATCH(sl_language,tTrad[[Langue]:[Langue]],0))")</f>
        <v>INDEX(tTrad[over_calc_msg_4],MATCH(sl_language,tTrad[[Langue]:[Langue]],0))</v>
      </c>
      <c r="G89" s="20" t="str">
        <f ca="1">INDEX(INDIRECT("tTrad["&amp;tNM_list[[#This Row],[name]]&amp;"]"),MATCH(sl_language,tTrad[[Langue]:[Langue]],0))</f>
        <v xml:space="preserve">    These calculations will not appear on the screen. If you want the result of the calculations to appear on the screen, you must create a "note" question calling on the calculate one (see example below).</v>
      </c>
    </row>
    <row r="90" spans="2:7" hidden="1" x14ac:dyDescent="0.3">
      <c r="B90" s="20" t="s">
        <v>175</v>
      </c>
      <c r="F90" s="20" t="str">
        <f>CONCATENATE("INDEX(tTrad[",tNM_list[[#This Row],[name]],"],MATCH(sl_language,tTrad[[Langue]:[Langue]],0))")</f>
        <v>INDEX(tTrad[over_calc_msg_5],MATCH(sl_language,tTrad[[Langue]:[Langue]],0))</v>
      </c>
      <c r="G90" s="20">
        <f ca="1">INDEX(INDIRECT("tTrad["&amp;tNM_list[[#This Row],[name]]&amp;"]"),MATCH(sl_language,tTrad[[Langue]:[Langue]],0))</f>
        <v>0</v>
      </c>
    </row>
    <row r="91" spans="2:7" ht="28.8" hidden="1" x14ac:dyDescent="0.3">
      <c r="B91" s="21" t="s">
        <v>176</v>
      </c>
      <c r="C91" s="20" t="s">
        <v>31</v>
      </c>
      <c r="E91" s="20" t="s">
        <v>448</v>
      </c>
      <c r="F91" s="20" t="str">
        <f>CONCATENATE("INDEX(tTrad[",tNM_list[[#This Row],[name]],"],MATCH(sl_language,tTrad[[Langue]:[Langue]],0))")</f>
        <v>INDEX(tTrad[over_cond_desc_1],MATCH(sl_language,tTrad[[Langue]:[Langue]],0))</v>
      </c>
      <c r="G91" s="20" t="str">
        <f ca="1">INDEX(INDIRECT("tTrad["&amp;tNM_list[[#This Row],[name]]&amp;"]"),MATCH(sl_language,tTrad[[Langue]:[Langue]],0))</f>
        <v>Examples</v>
      </c>
    </row>
    <row r="92" spans="2:7" ht="28.8" hidden="1" x14ac:dyDescent="0.3">
      <c r="B92" s="20" t="s">
        <v>177</v>
      </c>
      <c r="C92" s="20" t="s">
        <v>329</v>
      </c>
      <c r="E92" s="20" t="s">
        <v>329</v>
      </c>
      <c r="F92" s="20" t="str">
        <f>CONCATENATE("INDEX(tTrad[",tNM_list[[#This Row],[name]],"],MATCH(sl_language,tTrad[[Langue]:[Langue]],0))")</f>
        <v>INDEX(tTrad[over_cond_desc_2],MATCH(sl_language,tTrad[[Langue]:[Langue]],0))</v>
      </c>
      <c r="G92" s="20" t="str">
        <f ca="1">INDEX(INDIRECT("tTrad["&amp;tNM_list[[#This Row],[name]]&amp;"]"),MATCH(sl_language,tTrad[[Langue]:[Langue]],0))</f>
        <v>${DMCONST} = 1</v>
      </c>
    </row>
    <row r="93" spans="2:7" ht="28.8" hidden="1" x14ac:dyDescent="0.3">
      <c r="B93" s="21" t="s">
        <v>178</v>
      </c>
      <c r="C93" s="20" t="s">
        <v>51</v>
      </c>
      <c r="E93" s="20" t="s">
        <v>51</v>
      </c>
      <c r="F93" s="20" t="str">
        <f>CONCATENATE("INDEX(tTrad[",tNM_list[[#This Row],[name]],"],MATCH(sl_language,tTrad[[Langue]:[Langue]],0))")</f>
        <v>INDEX(tTrad[over_cond_desc_3],MATCH(sl_language,tTrad[[Langue]:[Langue]],0))</v>
      </c>
      <c r="G93" s="20" t="str">
        <f ca="1">INDEX(INDIRECT("tTrad["&amp;tNM_list[[#This Row],[name]]&amp;"]"),MATCH(sl_language,tTrad[[Langue]:[Langue]],0))</f>
        <v>selected(${ENUMERATOR},'96')</v>
      </c>
    </row>
    <row r="94" spans="2:7" ht="43.2" hidden="1" x14ac:dyDescent="0.3">
      <c r="B94" s="20" t="s">
        <v>179</v>
      </c>
      <c r="C94" s="20" t="s">
        <v>330</v>
      </c>
      <c r="E94" s="20" t="s">
        <v>330</v>
      </c>
      <c r="F94" s="20" t="str">
        <f>CONCATENATE("INDEX(tTrad[",tNM_list[[#This Row],[name]],"],MATCH(sl_language,tTrad[[Langue]:[Langue]],0))")</f>
        <v>INDEX(tTrad[over_cond_desc_4],MATCH(sl_language,tTrad[[Langue]:[Langue]],0))</v>
      </c>
      <c r="G94" s="20" t="str">
        <f ca="1">INDEX(INDIRECT("tTrad["&amp;tNM_list[[#This Row],[name]]&amp;"]"),MATCH(sl_language,tTrad[[Langue]:[Langue]],0))</f>
        <v>${ENA_LIV_HHMAGE} &gt;= 15 and ${ENA_LIV_HHMAGE} &lt;= 49 and ${ENA_LIV_HHMSEX} = 'f'</v>
      </c>
    </row>
    <row r="95" spans="2:7" ht="43.2" hidden="1" x14ac:dyDescent="0.3">
      <c r="B95" s="21" t="s">
        <v>180</v>
      </c>
      <c r="C95" s="20" t="s">
        <v>572</v>
      </c>
      <c r="E95" s="20" t="s">
        <v>573</v>
      </c>
      <c r="F95" s="20" t="str">
        <f>CONCATENATE("INDEX(tTrad[",tNM_list[[#This Row],[name]],"],MATCH(sl_language,tTrad[[Langue]:[Langue]],0))")</f>
        <v>INDEX(tTrad[over_cond_desc_6],MATCH(sl_language,tTrad[[Langue]:[Langue]],0))</v>
      </c>
      <c r="G95" s="20" t="str">
        <f ca="1">INDEX(INDIRECT("tTrad["&amp;tNM_list[[#This Row],[name]]&amp;"]"),MATCH(sl_language,tTrad[[Langue]:[Langue]],0))</f>
        <v xml:space="preserve">    You cannot make a reference to a variable that will receive a value later in the survey.</v>
      </c>
    </row>
    <row r="96" spans="2:7" ht="86.4" hidden="1" x14ac:dyDescent="0.3">
      <c r="B96" s="20" t="s">
        <v>181</v>
      </c>
      <c r="C96" s="20" t="s">
        <v>574</v>
      </c>
      <c r="E96" s="20" t="s">
        <v>575</v>
      </c>
      <c r="F96" s="20" t="str">
        <f>CONCATENATE("INDEX(tTrad[",tNM_list[[#This Row],[name]],"],MATCH(sl_language,tTrad[[Langue]:[Langue]],0))")</f>
        <v>INDEX(tTrad[over_cond_desc_7],MATCH(sl_language,tTrad[[Langue]:[Langue]],0))</v>
      </c>
      <c r="G96" s="20" t="str">
        <f ca="1">INDEX(INDIRECT("tTrad["&amp;tNM_list[[#This Row],[name]]&amp;"]"),MATCH(sl_language,tTrad[[Langue]:[Langue]],0))</f>
        <v xml:space="preserve">    When using selected(${Variable}, ’youroption’), you must ALWAYS use single quotes, even for numbers. Otherwise when you upload the form you will get an error.</v>
      </c>
    </row>
    <row r="97" spans="2:7" ht="115.2" hidden="1" x14ac:dyDescent="0.3">
      <c r="B97" s="21" t="s">
        <v>182</v>
      </c>
      <c r="C97" s="20" t="s">
        <v>333</v>
      </c>
      <c r="E97" s="20" t="s">
        <v>454</v>
      </c>
      <c r="F97" s="20" t="str">
        <f>CONCATENATE("INDEX(tTrad[",tNM_list[[#This Row],[name]],"],MATCH(sl_language,tTrad[[Langue]:[Langue]],0))")</f>
        <v>INDEX(tTrad[over_cond_msg_1],MATCH(sl_language,tTrad[[Langue]:[Langue]],0))</v>
      </c>
      <c r="G97" s="20" t="str">
        <f ca="1">INDEX(INDIRECT("tTrad["&amp;tNM_list[[#This Row],[name]]&amp;"]"),MATCH(sl_language,tTrad[[Langue]:[Langue]],0))</f>
        <v>This needs to be put in the “relevant” column to specify if a question or group of question should only appear in specific cases. When you add more than one condition, you will have to use the "AND"/"OR" operators to specify if you want all conditions to apply or just one.</v>
      </c>
    </row>
    <row r="98" spans="2:7" ht="28.8" hidden="1" x14ac:dyDescent="0.3">
      <c r="B98" s="20" t="s">
        <v>183</v>
      </c>
      <c r="C98" s="20" t="s">
        <v>334</v>
      </c>
      <c r="E98" s="20" t="s">
        <v>455</v>
      </c>
      <c r="F98" s="20" t="str">
        <f>CONCATENATE("INDEX(tTrad[",tNM_list[[#This Row],[name]],"],MATCH(sl_language,tTrad[[Langue]:[Langue]],0))")</f>
        <v>INDEX(tTrad[over_cond_msg_2],MATCH(sl_language,tTrad[[Langue]:[Langue]],0))</v>
      </c>
      <c r="G98" s="20" t="str">
        <f ca="1">INDEX(INDIRECT("tTrad["&amp;tNM_list[[#This Row],[name]]&amp;"]"),MATCH(sl_language,tTrad[[Langue]:[Langue]],0))</f>
        <v>Type of condition</v>
      </c>
    </row>
    <row r="99" spans="2:7" ht="43.2" hidden="1" x14ac:dyDescent="0.3">
      <c r="B99" s="21" t="s">
        <v>184</v>
      </c>
      <c r="C99" s="20" t="s">
        <v>335</v>
      </c>
      <c r="E99" s="20" t="s">
        <v>456</v>
      </c>
      <c r="F99" s="20" t="str">
        <f>CONCATENATE("INDEX(tTrad[",tNM_list[[#This Row],[name]],"],MATCH(sl_language,tTrad[[Langue]:[Langue]],0))")</f>
        <v>INDEX(tTrad[over_cond_msg_3],MATCH(sl_language,tTrad[[Langue]:[Langue]],0))</v>
      </c>
      <c r="G99" s="20" t="str">
        <f ca="1">INDEX(INDIRECT("tTrad["&amp;tNM_list[[#This Row],[name]]&amp;"]"),MATCH(sl_language,tTrad[[Langue]:[Langue]],0))</f>
        <v>The questions on household members will only appear if the variable “${DMCONST}” is equal to 1.</v>
      </c>
    </row>
    <row r="100" spans="2:7" ht="57.6" hidden="1" x14ac:dyDescent="0.3">
      <c r="B100" s="20" t="s">
        <v>185</v>
      </c>
      <c r="C100" s="20" t="s">
        <v>336</v>
      </c>
      <c r="E100" s="20" t="s">
        <v>457</v>
      </c>
      <c r="F100" s="20" t="str">
        <f>CONCATENATE("INDEX(tTrad[",tNM_list[[#This Row],[name]],"],MATCH(sl_language,tTrad[[Langue]:[Langue]],0))")</f>
        <v>INDEX(tTrad[over_cond_msg_4],MATCH(sl_language,tTrad[[Langue]:[Langue]],0))</v>
      </c>
      <c r="G100" s="20" t="e">
        <f ca="1">INDEX(INDIRECT("tTrad["&amp;tNM_list[[#This Row],[name]]&amp;"]"),MATCH(sl_language,tTrad[[Langue]:[Langue]],0))</f>
        <v>#REF!</v>
      </c>
    </row>
    <row r="101" spans="2:7" ht="129.6" hidden="1" x14ac:dyDescent="0.3">
      <c r="B101" s="21" t="s">
        <v>186</v>
      </c>
      <c r="C101" s="20" t="s">
        <v>337</v>
      </c>
      <c r="E101" s="20" t="s">
        <v>458</v>
      </c>
      <c r="F101" s="20" t="str">
        <f>CONCATENATE("INDEX(tTrad[",tNM_list[[#This Row],[name]],"],MATCH(sl_language,tTrad[[Langue]:[Langue]],0))")</f>
        <v>INDEX(tTrad[over_cond_msg_5],MATCH(sl_language,tTrad[[Langue]:[Langue]],0))</v>
      </c>
      <c r="G101" s="20" t="str">
        <f ca="1">INDEX(INDIRECT("tTrad["&amp;tNM_list[[#This Row],[name]]&amp;"]"),MATCH(sl_language,tTrad[[Langue]:[Langue]],0))</f>
        <v>The question "Is the household member ${NAME} currently pregnant?" will appear if the household member's age is greater or equal to 15 and if the sex of the household member is female. The condition added to the relevant column for this is ${ENA_LIV_HHMAGE} &gt;= 15 and ${ENA_LIV_HHMAGE} &lt;= 49 and ${ENA_LIV_HHMSEX} = 'f'.</v>
      </c>
    </row>
    <row r="102" spans="2:7" ht="28.8" hidden="1" x14ac:dyDescent="0.3">
      <c r="B102" s="20" t="s">
        <v>187</v>
      </c>
      <c r="C102" s="20" t="s">
        <v>31</v>
      </c>
      <c r="E102" s="20" t="s">
        <v>448</v>
      </c>
      <c r="F102" s="20" t="str">
        <f>CONCATENATE("INDEX(tTrad[",tNM_list[[#This Row],[name]],"],MATCH(sl_language,tTrad[[Langue]:[Langue]],0))")</f>
        <v>INDEX(tTrad[over_const_desc_1],MATCH(sl_language,tTrad[[Langue]:[Langue]],0))</v>
      </c>
      <c r="G102" s="20" t="str">
        <f ca="1">INDEX(INDIRECT("tTrad["&amp;tNM_list[[#This Row],[name]]&amp;"]"),MATCH(sl_language,tTrad[[Langue]:[Langue]],0))</f>
        <v>Examples</v>
      </c>
    </row>
    <row r="103" spans="2:7" ht="28.8" hidden="1" x14ac:dyDescent="0.3">
      <c r="B103" s="21" t="s">
        <v>188</v>
      </c>
      <c r="C103" s="20" t="s">
        <v>338</v>
      </c>
      <c r="E103" s="20" t="s">
        <v>338</v>
      </c>
      <c r="F103" s="20" t="str">
        <f>CONCATENATE("INDEX(tTrad[",tNM_list[[#This Row],[name]],"],MATCH(sl_language,tTrad[[Langue]:[Langue]],0))")</f>
        <v>INDEX(tTrad[over_const_desc_2],MATCH(sl_language,tTrad[[Langue]:[Langue]],0))</v>
      </c>
      <c r="G103" s="20" t="str">
        <f ca="1">INDEX(INDIRECT("tTrad["&amp;tNM_list[[#This Row],[name]]&amp;"]"),MATCH(sl_language,tTrad[[Langue]:[Langue]],0))</f>
        <v>.&gt;=1 and .&lt;=30</v>
      </c>
    </row>
    <row r="104" spans="2:7" ht="28.8" hidden="1" x14ac:dyDescent="0.3">
      <c r="B104" s="20" t="s">
        <v>189</v>
      </c>
      <c r="C104" s="20" t="s">
        <v>339</v>
      </c>
      <c r="E104" s="20" t="s">
        <v>339</v>
      </c>
      <c r="F104" s="20" t="str">
        <f>CONCATENATE("INDEX(tTrad[",tNM_list[[#This Row],[name]],"],MATCH(sl_language,tTrad[[Langue]:[Langue]],0))")</f>
        <v>INDEX(tTrad[over_const_desc_3],MATCH(sl_language,tTrad[[Langue]:[Langue]],0))</v>
      </c>
      <c r="G104" s="20" t="str">
        <f ca="1">INDEX(INDIRECT("tTrad["&amp;tNM_list[[#This Row],[name]]&amp;"]"),MATCH(sl_language,tTrad[[Langue]:[Langue]],0))</f>
        <v>.&lt;${HHSIZE}</v>
      </c>
    </row>
    <row r="105" spans="2:7" ht="28.8" hidden="1" x14ac:dyDescent="0.3">
      <c r="B105" s="21" t="s">
        <v>190</v>
      </c>
      <c r="C105" s="20" t="s">
        <v>340</v>
      </c>
      <c r="E105" s="20" t="s">
        <v>459</v>
      </c>
      <c r="F105" s="20" t="str">
        <f>CONCATENATE("INDEX(tTrad[",tNM_list[[#This Row],[name]],"],MATCH(sl_language,tTrad[[Langue]:[Langue]],0))")</f>
        <v>INDEX(tTrad[over_const_msg_1],MATCH(sl_language,tTrad[[Langue]:[Langue]],0))</v>
      </c>
      <c r="G105" s="20" t="str">
        <f ca="1">INDEX(INDIRECT("tTrad["&amp;tNM_list[[#This Row],[name]]&amp;"]"),MATCH(sl_language,tTrad[[Langue]:[Langue]],0))</f>
        <v>This needs to be put in the “constraint” column.</v>
      </c>
    </row>
    <row r="106" spans="2:7" ht="28.8" hidden="1" x14ac:dyDescent="0.3">
      <c r="B106" s="20" t="s">
        <v>191</v>
      </c>
      <c r="C106" s="20" t="s">
        <v>341</v>
      </c>
      <c r="E106" s="20" t="s">
        <v>460</v>
      </c>
      <c r="F106" s="20" t="str">
        <f>CONCATENATE("INDEX(tTrad[",tNM_list[[#This Row],[name]],"],MATCH(sl_language,tTrad[[Langue]:[Langue]],0))")</f>
        <v>INDEX(tTrad[over_const_msg_2],MATCH(sl_language,tTrad[[Langue]:[Langue]],0))</v>
      </c>
      <c r="G106" s="20" t="str">
        <f ca="1">INDEX(INDIRECT("tTrad["&amp;tNM_list[[#This Row],[name]]&amp;"]"),MATCH(sl_language,tTrad[[Langue]:[Langue]],0))</f>
        <v>Type of constraint</v>
      </c>
    </row>
    <row r="107" spans="2:7" ht="28.8" hidden="1" x14ac:dyDescent="0.3">
      <c r="B107" s="21" t="s">
        <v>192</v>
      </c>
      <c r="C107" s="20" t="s">
        <v>342</v>
      </c>
      <c r="E107" s="20" t="s">
        <v>461</v>
      </c>
      <c r="F107" s="20" t="str">
        <f>CONCATENATE("INDEX(tTrad[",tNM_list[[#This Row],[name]],"],MATCH(sl_language,tTrad[[Langue]:[Langue]],0))")</f>
        <v>INDEX(tTrad[over_const_msg_3],MATCH(sl_language,tTrad[[Langue]:[Langue]],0))</v>
      </c>
      <c r="G107" s="20" t="str">
        <f ca="1">INDEX(INDIRECT("tTrad["&amp;tNM_list[[#This Row],[name]]&amp;"]"),MATCH(sl_language,tTrad[[Langue]:[Langue]],0))</f>
        <v>The result for this question must be GREATER THAN 0 and inferior to 30.</v>
      </c>
    </row>
    <row r="108" spans="2:7" ht="28.8" hidden="1" x14ac:dyDescent="0.3">
      <c r="B108" s="20" t="s">
        <v>193</v>
      </c>
      <c r="C108" s="20" t="s">
        <v>343</v>
      </c>
      <c r="E108" s="20" t="s">
        <v>462</v>
      </c>
      <c r="F108" s="20" t="str">
        <f>CONCATENATE("INDEX(tTrad[",tNM_list[[#This Row],[name]],"],MATCH(sl_language,tTrad[[Langue]:[Langue]],0))")</f>
        <v>INDEX(tTrad[over_const_msg_4],MATCH(sl_language,tTrad[[Langue]:[Langue]],0))</v>
      </c>
      <c r="G108" s="20" t="str">
        <f ca="1">INDEX(INDIRECT("tTrad["&amp;tNM_list[[#This Row],[name]]&amp;"]"),MATCH(sl_language,tTrad[[Langue]:[Langue]],0))</f>
        <v>THIS ROW must be GREATER OR EQUAL to the value of “HHSIZE”.</v>
      </c>
    </row>
    <row r="109" spans="2:7" ht="43.2" hidden="1" x14ac:dyDescent="0.3">
      <c r="B109" s="21" t="s">
        <v>194</v>
      </c>
      <c r="C109" s="20" t="s">
        <v>576</v>
      </c>
      <c r="E109" s="20" t="s">
        <v>577</v>
      </c>
      <c r="F109" s="20" t="str">
        <f>CONCATENATE("INDEX(tTrad[",tNM_list[[#This Row],[name]],"],MATCH(sl_language,tTrad[[Langue]:[Langue]],0))")</f>
        <v>INDEX(tTrad[over_const_msg_5],MATCH(sl_language,tTrad[[Langue]:[Langue]],0))</v>
      </c>
      <c r="G109" s="20" t="str">
        <f ca="1">INDEX(INDIRECT("tTrad["&amp;tNM_list[[#This Row],[name]]&amp;"]"),MATCH(sl_language,tTrad[[Langue]:[Langue]],0))</f>
        <v xml:space="preserve">    You can also add a constraint message in the column "constraint_message".</v>
      </c>
    </row>
    <row r="110" spans="2:7" ht="43.2" hidden="1" x14ac:dyDescent="0.3">
      <c r="B110" s="20" t="s">
        <v>195</v>
      </c>
      <c r="C110" s="20" t="s">
        <v>578</v>
      </c>
      <c r="E110" s="20" t="s">
        <v>579</v>
      </c>
      <c r="F110" s="20" t="str">
        <f>CONCATENATE("INDEX(tTrad[",tNM_list[[#This Row],[name]],"],MATCH(sl_language,tTrad[[Langue]:[Langue]],0))")</f>
        <v>INDEX(tTrad[over_const_msg_6],MATCH(sl_language,tTrad[[Langue]:[Langue]],0))</v>
      </c>
      <c r="G110" s="20" t="str">
        <f ca="1">INDEX(INDIRECT("tTrad["&amp;tNM_list[[#This Row],[name]]&amp;"]"),MATCH(sl_language,tTrad[[Langue]:[Langue]],0))</f>
        <v xml:space="preserve">    Notice that a question result can be called upon by using "${VARIABLENAME}".</v>
      </c>
    </row>
    <row r="111" spans="2:7" ht="28.8" hidden="1" x14ac:dyDescent="0.3">
      <c r="B111" s="21" t="s">
        <v>196</v>
      </c>
      <c r="C111" s="20" t="s">
        <v>345</v>
      </c>
      <c r="E111" s="20" t="s">
        <v>464</v>
      </c>
      <c r="F111" s="20" t="str">
        <f>CONCATENATE("INDEX(tTrad[",tNM_list[[#This Row],[name]],"],MATCH(sl_language,tTrad[[Langue]:[Langue]],0))")</f>
        <v>INDEX(tTrad[over_far_maintitle],MATCH(sl_language,tTrad[[Langue]:[Langue]],0))</v>
      </c>
      <c r="G111" s="20" t="str">
        <f ca="1">INDEX(INDIRECT("tTrad["&amp;tNM_list[[#This Row],[name]]&amp;"]"),MATCH(sl_language,tTrad[[Langue]:[Langue]],0))</f>
        <v>III. Beyond individual questions</v>
      </c>
    </row>
    <row r="112" spans="2:7" ht="43.2" hidden="1" x14ac:dyDescent="0.3">
      <c r="B112" s="20" t="s">
        <v>197</v>
      </c>
      <c r="C112" s="20" t="s">
        <v>346</v>
      </c>
      <c r="E112" s="20" t="s">
        <v>465</v>
      </c>
      <c r="F112" s="20" t="str">
        <f>CONCATENATE("INDEX(tTrad[",tNM_list[[#This Row],[name]],"],MATCH(sl_language,tTrad[[Langue]:[Langue]],0))")</f>
        <v>INDEX(tTrad[over_far_msg_1],MATCH(sl_language,tTrad[[Langue]:[Langue]],0))</v>
      </c>
      <c r="G112" s="20" t="str">
        <f ca="1">INDEX(INDIRECT("tTrad["&amp;tNM_list[[#This Row],[name]]&amp;"]"),MATCH(sl_language,tTrad[[Langue]:[Langue]],0))</f>
        <v>The section below describes different ways of regrouping questions for different purposes:</v>
      </c>
    </row>
    <row r="113" spans="2:7" ht="28.8" hidden="1" x14ac:dyDescent="0.3">
      <c r="B113" s="21" t="s">
        <v>198</v>
      </c>
      <c r="C113" s="20" t="s">
        <v>347</v>
      </c>
      <c r="E113" s="20" t="s">
        <v>466</v>
      </c>
      <c r="F113" s="20" t="str">
        <f>CONCATENATE("INDEX(tTrad[",tNM_list[[#This Row],[name]],"],MATCH(sl_language,tTrad[[Langue]:[Langue]],0))")</f>
        <v>INDEX(tTrad[over_far_subtitle_1],MATCH(sl_language,tTrad[[Langue]:[Langue]],0))</v>
      </c>
      <c r="G113" s="20" t="str">
        <f ca="1">INDEX(INDIRECT("tTrad["&amp;tNM_list[[#This Row],[name]]&amp;"]"),MATCH(sl_language,tTrad[[Langue]:[Langue]],0))</f>
        <v>III.1  Groups</v>
      </c>
    </row>
    <row r="114" spans="2:7" ht="28.8" hidden="1" x14ac:dyDescent="0.3">
      <c r="B114" s="20" t="s">
        <v>199</v>
      </c>
      <c r="C114" s="20" t="s">
        <v>348</v>
      </c>
      <c r="E114" s="20" t="s">
        <v>467</v>
      </c>
      <c r="F114" s="20" t="str">
        <f>CONCATENATE("INDEX(tTrad[",tNM_list[[#This Row],[name]],"],MATCH(sl_language,tTrad[[Langue]:[Langue]],0))")</f>
        <v>INDEX(tTrad[over_far_subtitle_2],MATCH(sl_language,tTrad[[Langue]:[Langue]],0))</v>
      </c>
      <c r="G114" s="20" t="str">
        <f ca="1">INDEX(INDIRECT("tTrad["&amp;tNM_list[[#This Row],[name]]&amp;"]"),MATCH(sl_language,tTrad[[Langue]:[Langue]],0))</f>
        <v>III.2  Repeats</v>
      </c>
    </row>
    <row r="115" spans="2:7" ht="28.8" hidden="1" x14ac:dyDescent="0.3">
      <c r="B115" s="21" t="s">
        <v>200</v>
      </c>
      <c r="C115" s="20" t="s">
        <v>349</v>
      </c>
      <c r="E115" s="20" t="s">
        <v>395</v>
      </c>
      <c r="F115" s="20" t="str">
        <f>CONCATENATE("INDEX(tTrad[",tNM_list[[#This Row],[name]],"],MATCH(sl_language,tTrad[[Langue]:[Langue]],0))")</f>
        <v>INDEX(tTrad[over_gen_maintitle],MATCH(sl_language,tTrad[[Langue]:[Langue]],0))</v>
      </c>
      <c r="G115" s="20" t="str">
        <f ca="1">INDEX(INDIRECT("tTrad["&amp;tNM_list[[#This Row],[name]]&amp;"]"),MATCH(sl_language,tTrad[[Langue]:[Langue]],0))</f>
        <v>I. General information</v>
      </c>
    </row>
    <row r="116" spans="2:7" ht="28.8" hidden="1" x14ac:dyDescent="0.3">
      <c r="B116" s="20" t="s">
        <v>201</v>
      </c>
      <c r="C116" s="20" t="s">
        <v>350</v>
      </c>
      <c r="E116" s="20" t="s">
        <v>350</v>
      </c>
      <c r="F116" s="20" t="str">
        <f>CONCATENATE("INDEX(tTrad[",tNM_list[[#This Row],[name]],"],MATCH(sl_language,tTrad[[Langue]:[Langue]],0))")</f>
        <v>INDEX(tTrad[over_gen_role_desc_1],MATCH(sl_language,tTrad[[Langue]:[Langue]],0))</v>
      </c>
      <c r="G116" s="20" t="str">
        <f ca="1">INDEX(INDIRECT("tTrad["&amp;tNM_list[[#This Row],[name]]&amp;"]"),MATCH(sl_language,tTrad[[Langue]:[Langue]],0))</f>
        <v>Description</v>
      </c>
    </row>
    <row r="117" spans="2:7" ht="28.8" hidden="1" x14ac:dyDescent="0.3">
      <c r="B117" s="21" t="s">
        <v>202</v>
      </c>
      <c r="C117" s="20" t="s">
        <v>351</v>
      </c>
      <c r="E117" s="20" t="s">
        <v>468</v>
      </c>
      <c r="F117" s="20" t="str">
        <f>CONCATENATE("INDEX(tTrad[",tNM_list[[#This Row],[name]],"],MATCH(sl_language,tTrad[[Langue]:[Langue]],0))")</f>
        <v>INDEX(tTrad[over_gen_role_desc_10],MATCH(sl_language,tTrad[[Langue]:[Langue]],0))</v>
      </c>
      <c r="G117" s="20" t="str">
        <f ca="1">INDEX(INDIRECT("tTrad["&amp;tNM_list[[#This Row],[name]]&amp;"]"),MATCH(sl_language,tTrad[[Langue]:[Langue]],0))</f>
        <v>Makes it possible to repeat questions a number of times automatically.</v>
      </c>
    </row>
    <row r="118" spans="2:7" ht="57.6" hidden="1" x14ac:dyDescent="0.3">
      <c r="B118" s="20" t="s">
        <v>203</v>
      </c>
      <c r="C118" s="20" t="s">
        <v>352</v>
      </c>
      <c r="E118" s="20" t="s">
        <v>469</v>
      </c>
      <c r="F118" s="20" t="str">
        <f>CONCATENATE("INDEX(tTrad[",tNM_list[[#This Row],[name]],"],MATCH(sl_language,tTrad[[Langue]:[Langue]],0))")</f>
        <v>INDEX(tTrad[over_gen_role_desc_11],MATCH(sl_language,tTrad[[Langue]:[Langue]],0))</v>
      </c>
      <c r="G118" s="20" t="str">
        <f ca="1">INDEX(INDIRECT("tTrad["&amp;tNM_list[[#This Row],[name]]&amp;"]"),MATCH(sl_language,tTrad[[Langue]:[Langue]],0))</f>
        <v>This is the column to set up cascading lists (options appearing depending on the answers to a previous questions).</v>
      </c>
    </row>
    <row r="119" spans="2:7" ht="28.8" hidden="1" x14ac:dyDescent="0.3">
      <c r="B119" s="21" t="s">
        <v>204</v>
      </c>
      <c r="C119" s="20" t="s">
        <v>353</v>
      </c>
      <c r="E119" s="20" t="s">
        <v>470</v>
      </c>
      <c r="F119" s="20" t="str">
        <f>CONCATENATE("INDEX(tTrad[",tNM_list[[#This Row],[name]],"],MATCH(sl_language,tTrad[[Langue]:[Langue]],0))")</f>
        <v>INDEX(tTrad[over_gen_role_desc_12],MATCH(sl_language,tTrad[[Langue]:[Langue]],0))</v>
      </c>
      <c r="G119" s="20" t="str">
        <f ca="1">INDEX(INDIRECT("tTrad["&amp;tNM_list[[#This Row],[name]]&amp;"]"),MATCH(sl_language,tTrad[[Langue]:[Langue]],0))</f>
        <v>Widget for display (more later: like a calendar for example).</v>
      </c>
    </row>
    <row r="120" spans="2:7" ht="28.8" hidden="1" x14ac:dyDescent="0.3">
      <c r="B120" s="20" t="s">
        <v>205</v>
      </c>
      <c r="C120" s="20" t="s">
        <v>354</v>
      </c>
      <c r="E120" s="20" t="s">
        <v>471</v>
      </c>
      <c r="F120" s="20" t="str">
        <f>CONCATENATE("INDEX(tTrad[",tNM_list[[#This Row],[name]],"],MATCH(sl_language,tTrad[[Langue]:[Langue]],0))")</f>
        <v>INDEX(tTrad[over_gen_role_desc_13],MATCH(sl_language,tTrad[[Langue]:[Langue]],0))</v>
      </c>
      <c r="G120" s="20" t="str">
        <f ca="1">INDEX(INDIRECT("tTrad["&amp;tNM_list[[#This Row],[name]]&amp;"]"),MATCH(sl_language,tTrad[[Langue]:[Langue]],0))</f>
        <v>Enter “yes” if you want to make an answer mandatory.</v>
      </c>
    </row>
    <row r="121" spans="2:7" ht="57.6" hidden="1" x14ac:dyDescent="0.3">
      <c r="B121" s="21" t="s">
        <v>206</v>
      </c>
      <c r="C121" s="20" t="s">
        <v>355</v>
      </c>
      <c r="E121" s="20" t="s">
        <v>472</v>
      </c>
      <c r="F121" s="20" t="str">
        <f>CONCATENATE("INDEX(tTrad[",tNM_list[[#This Row],[name]],"],MATCH(sl_language,tTrad[[Langue]:[Langue]],0))")</f>
        <v>INDEX(tTrad[over_gen_role_desc_14],MATCH(sl_language,tTrad[[Langue]:[Langue]],0))</v>
      </c>
      <c r="G121" s="20" t="str">
        <f ca="1">INDEX(INDIRECT("tTrad["&amp;tNM_list[[#This Row],[name]]&amp;"]"),MATCH(sl_language,tTrad[[Langue]:[Langue]],0))</f>
        <v>This is the column to be able to view modalities as photos and text (see tab "instructions", section II.2 for more information).</v>
      </c>
    </row>
    <row r="122" spans="2:7" ht="57.6" hidden="1" x14ac:dyDescent="0.3">
      <c r="B122" s="20" t="s">
        <v>207</v>
      </c>
      <c r="C122" s="20" t="s">
        <v>356</v>
      </c>
      <c r="E122" s="20" t="s">
        <v>473</v>
      </c>
      <c r="F122" s="20" t="str">
        <f>CONCATENATE("INDEX(tTrad[",tNM_list[[#This Row],[name]],"],MATCH(sl_language,tTrad[[Langue]:[Langue]],0))")</f>
        <v>INDEX(tTrad[over_gen_role_desc_15],MATCH(sl_language,tTrad[[Langue]:[Langue]],0))</v>
      </c>
      <c r="G122" s="20" t="str">
        <f ca="1">INDEX(INDIRECT("tTrad["&amp;tNM_list[[#This Row],[name]]&amp;"]"),MATCH(sl_language,tTrad[[Langue]:[Langue]],0))</f>
        <v>To specify in which tabs in the Module your question results will appear.</v>
      </c>
    </row>
    <row r="123" spans="2:7" ht="28.8" hidden="1" x14ac:dyDescent="0.3">
      <c r="B123" s="21" t="s">
        <v>208</v>
      </c>
      <c r="C123" s="20" t="s">
        <v>357</v>
      </c>
      <c r="E123" s="20" t="s">
        <v>474</v>
      </c>
      <c r="F123" s="20" t="str">
        <f>CONCATENATE("INDEX(tTrad[",tNM_list[[#This Row],[name]],"],MATCH(sl_language,tTrad[[Langue]:[Langue]],0))")</f>
        <v>INDEX(tTrad[over_gen_role_desc_2],MATCH(sl_language,tTrad[[Langue]:[Langue]],0))</v>
      </c>
      <c r="G123" s="20" t="str">
        <f ca="1">INDEX(INDIRECT("tTrad["&amp;tNM_list[[#This Row],[name]]&amp;"]"),MATCH(sl_language,tTrad[[Langue]:[Langue]],0))</f>
        <v>Question type (text, image...)</v>
      </c>
    </row>
    <row r="124" spans="2:7" ht="28.8" hidden="1" x14ac:dyDescent="0.3">
      <c r="B124" s="20" t="s">
        <v>209</v>
      </c>
      <c r="C124" s="20" t="s">
        <v>358</v>
      </c>
      <c r="E124" s="20" t="s">
        <v>475</v>
      </c>
      <c r="F124" s="20" t="str">
        <f>CONCATENATE("INDEX(tTrad[",tNM_list[[#This Row],[name]],"],MATCH(sl_language,tTrad[[Langue]:[Langue]],0))")</f>
        <v>INDEX(tTrad[over_gen_role_desc_3],MATCH(sl_language,tTrad[[Langue]:[Langue]],0))</v>
      </c>
      <c r="G124" s="20" t="str">
        <f ca="1">INDEX(INDIRECT("tTrad["&amp;tNM_list[[#This Row],[name]]&amp;"]"),MATCH(sl_language,tTrad[[Langue]:[Langue]],0))</f>
        <v>Name of the question (and of the columns in "Output")</v>
      </c>
    </row>
    <row r="125" spans="2:7" ht="72" hidden="1" x14ac:dyDescent="0.3">
      <c r="B125" s="21" t="s">
        <v>210</v>
      </c>
      <c r="C125" s="20" t="s">
        <v>359</v>
      </c>
      <c r="E125" s="20" t="s">
        <v>476</v>
      </c>
      <c r="F125" s="20" t="str">
        <f>CONCATENATE("INDEX(tTrad[",tNM_list[[#This Row],[name]],"],MATCH(sl_language,tTrad[[Langue]:[Langue]],0))")</f>
        <v>INDEX(tTrad[over_gen_role_desc_4],MATCH(sl_language,tTrad[[Langue]:[Langue]],0))</v>
      </c>
      <c r="G125" s="20" t="str">
        <f ca="1">INDEX(INDIRECT("tTrad["&amp;tNM_list[[#This Row],[name]]&amp;"]"),MATCH(sl_language,tTrad[[Langue]:[Langue]],0))</f>
        <v>What the interviewer will actually see on the phone. You can add as many languages as you want (or remove the columns of languages you don't want to see).</v>
      </c>
    </row>
    <row r="126" spans="2:7" ht="86.4" hidden="1" x14ac:dyDescent="0.3">
      <c r="B126" s="20" t="s">
        <v>211</v>
      </c>
      <c r="C126" s="20" t="s">
        <v>360</v>
      </c>
      <c r="E126" s="20" t="s">
        <v>477</v>
      </c>
      <c r="F126" s="20" t="str">
        <f>CONCATENATE("INDEX(tTrad[",tNM_list[[#This Row],[name]],"],MATCH(sl_language,tTrad[[Langue]:[Langue]],0))")</f>
        <v>INDEX(tTrad[over_gen_role_desc_5],MATCH(sl_language,tTrad[[Langue]:[Langue]],0))</v>
      </c>
      <c r="G126" s="20" t="str">
        <f ca="1">INDEX(INDIRECT("tTrad["&amp;tNM_list[[#This Row],[name]]&amp;"]"),MATCH(sl_language,tTrad[[Langue]:[Langue]],0))</f>
        <v>A note to the interviewer, to clarify a question, or prompt up a reminder… Don't forget to add the different languages you added for the "label" column (or remove the columns of languages you have removed for "label").</v>
      </c>
    </row>
    <row r="127" spans="2:7" ht="43.2" hidden="1" x14ac:dyDescent="0.3">
      <c r="B127" s="21" t="s">
        <v>212</v>
      </c>
      <c r="C127" s="20" t="s">
        <v>361</v>
      </c>
      <c r="E127" s="20" t="s">
        <v>478</v>
      </c>
      <c r="F127" s="20" t="str">
        <f>CONCATENATE("INDEX(tTrad[",tNM_list[[#This Row],[name]],"],MATCH(sl_language,tTrad[[Langue]:[Langue]],0))")</f>
        <v>INDEX(tTrad[over_gen_role_desc_6],MATCH(sl_language,tTrad[[Langue]:[Langue]],0))</v>
      </c>
      <c r="G127" s="20" t="str">
        <f ca="1">INDEX(INDIRECT("tTrad["&amp;tNM_list[[#This Row],[name]]&amp;"]"),MATCH(sl_language,tTrad[[Langue]:[Langue]],0))</f>
        <v>Add constraints to the answers (a range for numerical value for example).</v>
      </c>
    </row>
    <row r="128" spans="2:7" ht="28.8" hidden="1" x14ac:dyDescent="0.3">
      <c r="B128" s="20" t="s">
        <v>213</v>
      </c>
      <c r="C128" s="20" t="s">
        <v>362</v>
      </c>
      <c r="E128" s="20" t="s">
        <v>479</v>
      </c>
      <c r="F128" s="20" t="str">
        <f>CONCATENATE("INDEX(tTrad[",tNM_list[[#This Row],[name]],"],MATCH(sl_language,tTrad[[Langue]:[Langue]],0))")</f>
        <v>INDEX(tTrad[over_gen_role_desc_7],MATCH(sl_language,tTrad[[Langue]:[Langue]],0))</v>
      </c>
      <c r="G128" s="20" t="str">
        <f ca="1">INDEX(INDIRECT("tTrad["&amp;tNM_list[[#This Row],[name]]&amp;"]"),MATCH(sl_language,tTrad[[Langue]:[Langue]],0))</f>
        <v>Message to display if the answer entered doesn’t meet the constraints.</v>
      </c>
    </row>
    <row r="129" spans="2:7" ht="43.2" hidden="1" x14ac:dyDescent="0.3">
      <c r="B129" s="21" t="s">
        <v>214</v>
      </c>
      <c r="C129" s="20" t="s">
        <v>363</v>
      </c>
      <c r="E129" s="20" t="s">
        <v>480</v>
      </c>
      <c r="F129" s="20" t="str">
        <f>CONCATENATE("INDEX(tTrad[",tNM_list[[#This Row],[name]],"],MATCH(sl_language,tTrad[[Langue]:[Langue]],0))")</f>
        <v>INDEX(tTrad[over_gen_role_desc_8],MATCH(sl_language,tTrad[[Langue]:[Langue]],0))</v>
      </c>
      <c r="G129" s="20" t="str">
        <f ca="1">INDEX(INDIRECT("tTrad["&amp;tNM_list[[#This Row],[name]]&amp;"]"),MATCH(sl_language,tTrad[[Langue]:[Langue]],0))</f>
        <v>Calculates a value (“+”, “-” et div), can calculate age from a date of birth for example.</v>
      </c>
    </row>
    <row r="130" spans="2:7" ht="86.4" hidden="1" x14ac:dyDescent="0.3">
      <c r="B130" s="20" t="s">
        <v>215</v>
      </c>
      <c r="C130" s="20" t="s">
        <v>364</v>
      </c>
      <c r="E130" s="20" t="s">
        <v>481</v>
      </c>
      <c r="F130" s="20" t="str">
        <f>CONCATENATE("INDEX(tTrad[",tNM_list[[#This Row],[name]],"],MATCH(sl_language,tTrad[[Langue]:[Langue]],0))")</f>
        <v>INDEX(tTrad[over_gen_role_desc_9],MATCH(sl_language,tTrad[[Langue]:[Langue]],0))</v>
      </c>
      <c r="G130" s="20" t="str">
        <f ca="1">INDEX(INDIRECT("tTrad["&amp;tNM_list[[#This Row],[name]]&amp;"]"),MATCH(sl_language,tTrad[[Langue]:[Langue]],0))</f>
        <v>Adds condition(s) that must be met for the question to show. For example, if the answer to the previous question is « Other », show the question « If other, please specify », otherwise do not show.</v>
      </c>
    </row>
    <row r="131" spans="2:7" ht="28.8" hidden="1" x14ac:dyDescent="0.3">
      <c r="B131" s="21" t="s">
        <v>216</v>
      </c>
      <c r="C131" s="20" t="s">
        <v>365</v>
      </c>
      <c r="E131" s="20" t="s">
        <v>16</v>
      </c>
      <c r="F131" s="20" t="str">
        <f>CONCATENATE("INDEX(tTrad[",tNM_list[[#This Row],[name]],"],MATCH(sl_language,tTrad[[Langue]:[Langue]],0))")</f>
        <v>INDEX(tTrad[over_gen_role_msg_1],MATCH(sl_language,tTrad[[Langue]:[Langue]],0))</v>
      </c>
      <c r="G131" s="20" t="str">
        <f ca="1">INDEX(INDIRECT("tTrad["&amp;tNM_list[[#This Row],[name]]&amp;"]"),MATCH(sl_language,tTrad[[Langue]:[Langue]],0))</f>
        <v>Columns</v>
      </c>
    </row>
    <row r="132" spans="2:7" ht="28.8" hidden="1" x14ac:dyDescent="0.3">
      <c r="B132" s="20" t="s">
        <v>217</v>
      </c>
      <c r="C132" s="20" t="s">
        <v>25</v>
      </c>
      <c r="E132" s="20" t="s">
        <v>25</v>
      </c>
      <c r="F132" s="20" t="str">
        <f>CONCATENATE("INDEX(tTrad[",tNM_list[[#This Row],[name]],"],MATCH(sl_language,tTrad[[Langue]:[Langue]],0))")</f>
        <v>INDEX(tTrad[over_gen_role_msg_10],MATCH(sl_language,tTrad[[Langue]:[Langue]],0))</v>
      </c>
      <c r="G132" s="20" t="str">
        <f ca="1">INDEX(INDIRECT("tTrad["&amp;tNM_list[[#This Row],[name]]&amp;"]"),MATCH(sl_language,tTrad[[Langue]:[Langue]],0))</f>
        <v>repeat_count</v>
      </c>
    </row>
    <row r="133" spans="2:7" ht="28.8" hidden="1" x14ac:dyDescent="0.3">
      <c r="B133" s="21" t="s">
        <v>218</v>
      </c>
      <c r="C133" s="20" t="s">
        <v>26</v>
      </c>
      <c r="E133" s="20" t="s">
        <v>26</v>
      </c>
      <c r="F133" s="20" t="str">
        <f>CONCATENATE("INDEX(tTrad[",tNM_list[[#This Row],[name]],"],MATCH(sl_language,tTrad[[Langue]:[Langue]],0))")</f>
        <v>INDEX(tTrad[over_gen_role_msg_11],MATCH(sl_language,tTrad[[Langue]:[Langue]],0))</v>
      </c>
      <c r="G133" s="20" t="str">
        <f ca="1">INDEX(INDIRECT("tTrad["&amp;tNM_list[[#This Row],[name]]&amp;"]"),MATCH(sl_language,tTrad[[Langue]:[Langue]],0))</f>
        <v>choice_filter</v>
      </c>
    </row>
    <row r="134" spans="2:7" ht="28.8" hidden="1" x14ac:dyDescent="0.3">
      <c r="B134" s="20" t="s">
        <v>219</v>
      </c>
      <c r="C134" s="20" t="s">
        <v>27</v>
      </c>
      <c r="E134" s="20" t="s">
        <v>27</v>
      </c>
      <c r="F134" s="20" t="str">
        <f>CONCATENATE("INDEX(tTrad[",tNM_list[[#This Row],[name]],"],MATCH(sl_language,tTrad[[Langue]:[Langue]],0))")</f>
        <v>INDEX(tTrad[over_gen_role_msg_12],MATCH(sl_language,tTrad[[Langue]:[Langue]],0))</v>
      </c>
      <c r="G134" s="20" t="str">
        <f ca="1">INDEX(INDIRECT("tTrad["&amp;tNM_list[[#This Row],[name]]&amp;"]"),MATCH(sl_language,tTrad[[Langue]:[Langue]],0))</f>
        <v>appearance</v>
      </c>
    </row>
    <row r="135" spans="2:7" ht="28.8" hidden="1" x14ac:dyDescent="0.3">
      <c r="B135" s="21" t="s">
        <v>220</v>
      </c>
      <c r="C135" s="20" t="s">
        <v>28</v>
      </c>
      <c r="E135" s="20" t="s">
        <v>28</v>
      </c>
      <c r="F135" s="20" t="str">
        <f>CONCATENATE("INDEX(tTrad[",tNM_list[[#This Row],[name]],"],MATCH(sl_language,tTrad[[Langue]:[Langue]],0))")</f>
        <v>INDEX(tTrad[over_gen_role_msg_13],MATCH(sl_language,tTrad[[Langue]:[Langue]],0))</v>
      </c>
      <c r="G135" s="20" t="str">
        <f ca="1">INDEX(INDIRECT("tTrad["&amp;tNM_list[[#This Row],[name]]&amp;"]"),MATCH(sl_language,tTrad[[Langue]:[Langue]],0))</f>
        <v>required</v>
      </c>
    </row>
    <row r="136" spans="2:7" ht="28.8" hidden="1" x14ac:dyDescent="0.3">
      <c r="B136" s="20" t="s">
        <v>221</v>
      </c>
      <c r="C136" s="20" t="s">
        <v>29</v>
      </c>
      <c r="E136" s="20" t="s">
        <v>29</v>
      </c>
      <c r="F136" s="20" t="str">
        <f>CONCATENATE("INDEX(tTrad[",tNM_list[[#This Row],[name]],"],MATCH(sl_language,tTrad[[Langue]:[Langue]],0))")</f>
        <v>INDEX(tTrad[over_gen_role_msg_14],MATCH(sl_language,tTrad[[Langue]:[Langue]],0))</v>
      </c>
      <c r="G136" s="20" t="str">
        <f ca="1">INDEX(INDIRECT("tTrad["&amp;tNM_list[[#This Row],[name]]&amp;"]"),MATCH(sl_language,tTrad[[Langue]:[Langue]],0))</f>
        <v>media::image</v>
      </c>
    </row>
    <row r="137" spans="2:7" ht="28.8" hidden="1" x14ac:dyDescent="0.3">
      <c r="B137" s="21" t="s">
        <v>222</v>
      </c>
      <c r="C137" s="20" t="s">
        <v>30</v>
      </c>
      <c r="E137" s="20" t="s">
        <v>30</v>
      </c>
      <c r="F137" s="20" t="str">
        <f>CONCATENATE("INDEX(tTrad[",tNM_list[[#This Row],[name]],"],MATCH(sl_language,tTrad[[Langue]:[Langue]],0))")</f>
        <v>INDEX(tTrad[over_gen_role_msg_15],MATCH(sl_language,tTrad[[Langue]:[Langue]],0))</v>
      </c>
      <c r="G137" s="20" t="str">
        <f ca="1">INDEX(INDIRECT("tTrad["&amp;tNM_list[[#This Row],[name]]&amp;"]"),MATCH(sl_language,tTrad[[Langue]:[Langue]],0))</f>
        <v>module</v>
      </c>
    </row>
    <row r="138" spans="2:7" ht="28.8" hidden="1" x14ac:dyDescent="0.3">
      <c r="B138" s="20" t="s">
        <v>223</v>
      </c>
      <c r="C138" s="20" t="s">
        <v>17</v>
      </c>
      <c r="E138" s="20" t="s">
        <v>17</v>
      </c>
      <c r="F138" s="20" t="str">
        <f>CONCATENATE("INDEX(tTrad[",tNM_list[[#This Row],[name]],"],MATCH(sl_language,tTrad[[Langue]:[Langue]],0))")</f>
        <v>INDEX(tTrad[over_gen_role_msg_2],MATCH(sl_language,tTrad[[Langue]:[Langue]],0))</v>
      </c>
      <c r="G138" s="20" t="str">
        <f ca="1">INDEX(INDIRECT("tTrad["&amp;tNM_list[[#This Row],[name]]&amp;"]"),MATCH(sl_language,tTrad[[Langue]:[Langue]],0))</f>
        <v>type</v>
      </c>
    </row>
    <row r="139" spans="2:7" ht="28.8" hidden="1" x14ac:dyDescent="0.3">
      <c r="B139" s="21" t="s">
        <v>224</v>
      </c>
      <c r="C139" s="20" t="s">
        <v>18</v>
      </c>
      <c r="E139" s="20" t="s">
        <v>18</v>
      </c>
      <c r="F139" s="20" t="str">
        <f>CONCATENATE("INDEX(tTrad[",tNM_list[[#This Row],[name]],"],MATCH(sl_language,tTrad[[Langue]:[Langue]],0))")</f>
        <v>INDEX(tTrad[over_gen_role_msg_3],MATCH(sl_language,tTrad[[Langue]:[Langue]],0))</v>
      </c>
      <c r="G139" s="20" t="str">
        <f ca="1">INDEX(INDIRECT("tTrad["&amp;tNM_list[[#This Row],[name]]&amp;"]"),MATCH(sl_language,tTrad[[Langue]:[Langue]],0))</f>
        <v>name</v>
      </c>
    </row>
    <row r="140" spans="2:7" ht="28.8" hidden="1" x14ac:dyDescent="0.3">
      <c r="B140" s="20" t="s">
        <v>225</v>
      </c>
      <c r="C140" s="20" t="s">
        <v>19</v>
      </c>
      <c r="E140" s="20" t="s">
        <v>19</v>
      </c>
      <c r="F140" s="20" t="str">
        <f>CONCATENATE("INDEX(tTrad[",tNM_list[[#This Row],[name]],"],MATCH(sl_language,tTrad[[Langue]:[Langue]],0))")</f>
        <v>INDEX(tTrad[over_gen_role_msg_4],MATCH(sl_language,tTrad[[Langue]:[Langue]],0))</v>
      </c>
      <c r="G140" s="20" t="str">
        <f ca="1">INDEX(INDIRECT("tTrad["&amp;tNM_list[[#This Row],[name]]&amp;"]"),MATCH(sl_language,tTrad[[Langue]:[Langue]],0))</f>
        <v>label::English</v>
      </c>
    </row>
    <row r="141" spans="2:7" ht="28.8" hidden="1" x14ac:dyDescent="0.3">
      <c r="B141" s="21" t="s">
        <v>226</v>
      </c>
      <c r="C141" s="20" t="s">
        <v>20</v>
      </c>
      <c r="E141" s="20" t="s">
        <v>20</v>
      </c>
      <c r="F141" s="20" t="str">
        <f>CONCATENATE("INDEX(tTrad[",tNM_list[[#This Row],[name]],"],MATCH(sl_language,tTrad[[Langue]:[Langue]],0))")</f>
        <v>INDEX(tTrad[over_gen_role_msg_5],MATCH(sl_language,tTrad[[Langue]:[Langue]],0))</v>
      </c>
      <c r="G141" s="20" t="str">
        <f ca="1">INDEX(INDIRECT("tTrad["&amp;tNM_list[[#This Row],[name]]&amp;"]"),MATCH(sl_language,tTrad[[Langue]:[Langue]],0))</f>
        <v>hint::English</v>
      </c>
    </row>
    <row r="142" spans="2:7" ht="28.8" hidden="1" x14ac:dyDescent="0.3">
      <c r="B142" s="20" t="s">
        <v>227</v>
      </c>
      <c r="C142" s="20" t="s">
        <v>21</v>
      </c>
      <c r="E142" s="20" t="s">
        <v>21</v>
      </c>
      <c r="F142" s="20" t="str">
        <f>CONCATENATE("INDEX(tTrad[",tNM_list[[#This Row],[name]],"],MATCH(sl_language,tTrad[[Langue]:[Langue]],0))")</f>
        <v>INDEX(tTrad[over_gen_role_msg_6],MATCH(sl_language,tTrad[[Langue]:[Langue]],0))</v>
      </c>
      <c r="G142" s="20" t="str">
        <f ca="1">INDEX(INDIRECT("tTrad["&amp;tNM_list[[#This Row],[name]]&amp;"]"),MATCH(sl_language,tTrad[[Langue]:[Langue]],0))</f>
        <v>constraint</v>
      </c>
    </row>
    <row r="143" spans="2:7" ht="28.8" hidden="1" x14ac:dyDescent="0.3">
      <c r="B143" s="21" t="s">
        <v>228</v>
      </c>
      <c r="C143" s="20" t="s">
        <v>366</v>
      </c>
      <c r="E143" s="20" t="s">
        <v>366</v>
      </c>
      <c r="F143" s="20" t="str">
        <f>CONCATENATE("INDEX(tTrad[",tNM_list[[#This Row],[name]],"],MATCH(sl_language,tTrad[[Langue]:[Langue]],0))")</f>
        <v>INDEX(tTrad[over_gen_role_msg_7],MATCH(sl_language,tTrad[[Langue]:[Langue]],0))</v>
      </c>
      <c r="G143" s="20" t="str">
        <f ca="1">INDEX(INDIRECT("tTrad["&amp;tNM_list[[#This Row],[name]]&amp;"]"),MATCH(sl_language,tTrad[[Langue]:[Langue]],0))</f>
        <v>constraint_message</v>
      </c>
    </row>
    <row r="144" spans="2:7" ht="28.8" hidden="1" x14ac:dyDescent="0.3">
      <c r="B144" s="20" t="s">
        <v>229</v>
      </c>
      <c r="C144" s="20" t="s">
        <v>23</v>
      </c>
      <c r="E144" s="20" t="s">
        <v>23</v>
      </c>
      <c r="F144" s="20" t="str">
        <f>CONCATENATE("INDEX(tTrad[",tNM_list[[#This Row],[name]],"],MATCH(sl_language,tTrad[[Langue]:[Langue]],0))")</f>
        <v>INDEX(tTrad[over_gen_role_msg_8],MATCH(sl_language,tTrad[[Langue]:[Langue]],0))</v>
      </c>
      <c r="G144" s="20" t="str">
        <f ca="1">INDEX(INDIRECT("tTrad["&amp;tNM_list[[#This Row],[name]]&amp;"]"),MATCH(sl_language,tTrad[[Langue]:[Langue]],0))</f>
        <v>calculation</v>
      </c>
    </row>
    <row r="145" spans="2:7" ht="28.8" hidden="1" x14ac:dyDescent="0.3">
      <c r="B145" s="21" t="s">
        <v>230</v>
      </c>
      <c r="C145" s="20" t="s">
        <v>24</v>
      </c>
      <c r="E145" s="20" t="s">
        <v>24</v>
      </c>
      <c r="F145" s="20" t="str">
        <f>CONCATENATE("INDEX(tTrad[",tNM_list[[#This Row],[name]],"],MATCH(sl_language,tTrad[[Langue]:[Langue]],0))")</f>
        <v>INDEX(tTrad[over_gen_role_msg_9],MATCH(sl_language,tTrad[[Langue]:[Langue]],0))</v>
      </c>
      <c r="G145" s="20" t="str">
        <f ca="1">INDEX(INDIRECT("tTrad["&amp;tNM_list[[#This Row],[name]]&amp;"]"),MATCH(sl_language,tTrad[[Langue]:[Langue]],0))</f>
        <v>relevant</v>
      </c>
    </row>
    <row r="146" spans="2:7" ht="28.8" hidden="1" x14ac:dyDescent="0.3">
      <c r="B146" s="20" t="s">
        <v>95</v>
      </c>
      <c r="C146" s="20" t="s">
        <v>367</v>
      </c>
      <c r="E146" s="20" t="s">
        <v>482</v>
      </c>
      <c r="F146" s="20" t="str">
        <f>CONCATENATE("INDEX(tTrad[",tNM_list[[#This Row],[name]],"],MATCH(sl_language,tTrad[[Langue]:[Langue]],0))")</f>
        <v>INDEX(tTrad[over_gen_subtitle_1],MATCH(sl_language,tTrad[[Langue]:[Langue]],0))</v>
      </c>
      <c r="G146" s="20" t="str">
        <f ca="1">INDEX(INDIRECT("tTrad["&amp;tNM_list[[#This Row],[name]]&amp;"]"),MATCH(sl_language,tTrad[[Langue]:[Langue]],0))</f>
        <v>I. General information</v>
      </c>
    </row>
    <row r="147" spans="2:7" ht="28.8" hidden="1" x14ac:dyDescent="0.3">
      <c r="B147" s="21" t="s">
        <v>232</v>
      </c>
      <c r="C147" s="20" t="s">
        <v>368</v>
      </c>
      <c r="E147" s="20" t="s">
        <v>483</v>
      </c>
      <c r="F147" s="20" t="str">
        <f>CONCATENATE("INDEX(tTrad[",tNM_list[[#This Row],[name]],"],MATCH(sl_language,tTrad[[Langue]:[Langue]],0))")</f>
        <v>INDEX(tTrad[over_gen_subtitle_2],MATCH(sl_language,tTrad[[Langue]:[Langue]],0))</v>
      </c>
      <c r="G147" s="20" t="str">
        <f ca="1">INDEX(INDIRECT("tTrad["&amp;tNM_list[[#This Row],[name]]&amp;"]"),MATCH(sl_language,tTrad[[Langue]:[Langue]],0))</f>
        <v>I.2. Role of columns</v>
      </c>
    </row>
    <row r="148" spans="2:7" ht="28.8" hidden="1" x14ac:dyDescent="0.3">
      <c r="B148" s="20" t="s">
        <v>233</v>
      </c>
      <c r="C148" s="20" t="s">
        <v>369</v>
      </c>
      <c r="E148" s="20" t="s">
        <v>484</v>
      </c>
      <c r="F148" s="20" t="str">
        <f>CONCATENATE("INDEX(tTrad[",tNM_list[[#This Row],[name]],"],MATCH(sl_language,tTrad[[Langue]:[Langue]],0))")</f>
        <v>INDEX(tTrad[over_gen_type_def_1],MATCH(sl_language,tTrad[[Langue]:[Langue]],0))</v>
      </c>
      <c r="G148" s="20" t="str">
        <f ca="1">INDEX(INDIRECT("tTrad["&amp;tNM_list[[#This Row],[name]]&amp;"]"),MATCH(sl_language,tTrad[[Langue]:[Langue]],0))</f>
        <v>For free text inputs.</v>
      </c>
    </row>
    <row r="149" spans="2:7" ht="28.8" hidden="1" x14ac:dyDescent="0.3">
      <c r="B149" s="21" t="s">
        <v>234</v>
      </c>
      <c r="C149" s="20" t="s">
        <v>370</v>
      </c>
      <c r="E149" s="20" t="s">
        <v>485</v>
      </c>
      <c r="F149" s="20" t="str">
        <f>CONCATENATE("INDEX(tTrad[",tNM_list[[#This Row],[name]],"],MATCH(sl_language,tTrad[[Langue]:[Langue]],0))")</f>
        <v>INDEX(tTrad[over_gen_type_def_10],MATCH(sl_language,tTrad[[Langue]:[Langue]],0))</v>
      </c>
      <c r="G149" s="20" t="str">
        <f ca="1">INDEX(INDIRECT("tTrad["&amp;tNM_list[[#This Row],[name]]&amp;"]"),MATCH(sl_language,tTrad[[Langue]:[Langue]],0))</f>
        <v>Select a date.</v>
      </c>
    </row>
    <row r="150" spans="2:7" ht="28.8" hidden="1" x14ac:dyDescent="0.3">
      <c r="B150" s="20" t="s">
        <v>235</v>
      </c>
      <c r="C150" s="20" t="s">
        <v>371</v>
      </c>
      <c r="E150" s="20" t="s">
        <v>486</v>
      </c>
      <c r="F150" s="20" t="str">
        <f>CONCATENATE("INDEX(tTrad[",tNM_list[[#This Row],[name]],"],MATCH(sl_language,tTrad[[Langue]:[Langue]],0))")</f>
        <v>INDEX(tTrad[over_gen_type_def_11],MATCH(sl_language,tTrad[[Langue]:[Langue]],0))</v>
      </c>
      <c r="G150" s="20" t="str">
        <f ca="1">INDEX(INDIRECT("tTrad["&amp;tNM_list[[#This Row],[name]]&amp;"]"),MATCH(sl_language,tTrad[[Langue]:[Langue]],0))</f>
        <v>Select a date &amp; time.</v>
      </c>
    </row>
    <row r="151" spans="2:7" ht="28.8" hidden="1" x14ac:dyDescent="0.3">
      <c r="B151" s="21" t="s">
        <v>236</v>
      </c>
      <c r="C151" s="20" t="s">
        <v>372</v>
      </c>
      <c r="E151" s="20" t="s">
        <v>487</v>
      </c>
      <c r="F151" s="20" t="str">
        <f>CONCATENATE("INDEX(tTrad[",tNM_list[[#This Row],[name]],"],MATCH(sl_language,tTrad[[Langue]:[Langue]],0))")</f>
        <v>INDEX(tTrad[over_gen_type_def_12],MATCH(sl_language,tTrad[[Langue]:[Langue]],0))</v>
      </c>
      <c r="G151" s="20" t="str">
        <f ca="1">INDEX(INDIRECT("tTrad["&amp;tNM_list[[#This Row],[name]]&amp;"]"),MATCH(sl_language,tTrad[[Langue]:[Langue]],0))</f>
        <v>Record audio.</v>
      </c>
    </row>
    <row r="152" spans="2:7" ht="28.8" hidden="1" x14ac:dyDescent="0.3">
      <c r="B152" s="20" t="s">
        <v>237</v>
      </c>
      <c r="C152" s="20" t="s">
        <v>373</v>
      </c>
      <c r="E152" s="20" t="s">
        <v>488</v>
      </c>
      <c r="F152" s="20" t="str">
        <f>CONCATENATE("INDEX(tTrad[",tNM_list[[#This Row],[name]],"],MATCH(sl_language,tTrad[[Langue]:[Langue]],0))")</f>
        <v>INDEX(tTrad[over_gen_type_def_13],MATCH(sl_language,tTrad[[Langue]:[Langue]],0))</v>
      </c>
      <c r="G152" s="20" t="str">
        <f ca="1">INDEX(INDIRECT("tTrad["&amp;tNM_list[[#This Row],[name]]&amp;"]"),MATCH(sl_language,tTrad[[Langue]:[Langue]],0))</f>
        <v>Record video.</v>
      </c>
    </row>
    <row r="153" spans="2:7" ht="28.8" hidden="1" x14ac:dyDescent="0.3">
      <c r="B153" s="21" t="s">
        <v>238</v>
      </c>
      <c r="C153" s="20" t="s">
        <v>374</v>
      </c>
      <c r="E153" s="20" t="s">
        <v>489</v>
      </c>
      <c r="F153" s="20" t="str">
        <f>CONCATENATE("INDEX(tTrad[",tNM_list[[#This Row],[name]],"],MATCH(sl_language,tTrad[[Langue]:[Langue]],0))")</f>
        <v>INDEX(tTrad[over_gen_type_def_14],MATCH(sl_language,tTrad[[Langue]:[Langue]],0))</v>
      </c>
      <c r="G153" s="20" t="str">
        <f ca="1">INDEX(INDIRECT("tTrad["&amp;tNM_list[[#This Row],[name]]&amp;"]"),MATCH(sl_language,tTrad[[Langue]:[Langue]],0))</f>
        <v>Performs a calculation.</v>
      </c>
    </row>
    <row r="154" spans="2:7" ht="28.8" hidden="1" x14ac:dyDescent="0.3">
      <c r="B154" s="20" t="s">
        <v>239</v>
      </c>
      <c r="C154" s="20" t="s">
        <v>375</v>
      </c>
      <c r="E154" s="20" t="s">
        <v>490</v>
      </c>
      <c r="F154" s="20" t="str">
        <f>CONCATENATE("INDEX(tTrad[",tNM_list[[#This Row],[name]],"],MATCH(sl_language,tTrad[[Langue]:[Langue]],0))")</f>
        <v>INDEX(tTrad[over_gen_type_def_2],MATCH(sl_language,tTrad[[Langue]:[Langue]],0))</v>
      </c>
      <c r="G154" s="20" t="str">
        <f ca="1">INDEX(INDIRECT("tTrad["&amp;tNM_list[[#This Row],[name]]&amp;"]"),MATCH(sl_language,tTrad[[Langue]:[Langue]],0))</f>
        <v>Round numbers entry.</v>
      </c>
    </row>
    <row r="155" spans="2:7" ht="28.8" hidden="1" x14ac:dyDescent="0.3">
      <c r="B155" s="21" t="s">
        <v>240</v>
      </c>
      <c r="C155" s="20" t="s">
        <v>376</v>
      </c>
      <c r="E155" s="20" t="s">
        <v>491</v>
      </c>
      <c r="F155" s="20" t="str">
        <f>CONCATENATE("INDEX(tTrad[",tNM_list[[#This Row],[name]],"],MATCH(sl_language,tTrad[[Langue]:[Langue]],0))")</f>
        <v>INDEX(tTrad[over_gen_type_def_3],MATCH(sl_language,tTrad[[Langue]:[Langue]],0))</v>
      </c>
      <c r="G155" s="20" t="str">
        <f ca="1">INDEX(INDIRECT("tTrad["&amp;tNM_list[[#This Row],[name]]&amp;"]"),MATCH(sl_language,tTrad[[Langue]:[Langue]],0))</f>
        <v>Decimal numbers entry.</v>
      </c>
    </row>
    <row r="156" spans="2:7" ht="115.2" hidden="1" x14ac:dyDescent="0.3">
      <c r="B156" s="20" t="s">
        <v>241</v>
      </c>
      <c r="C156" s="20" t="s">
        <v>377</v>
      </c>
      <c r="E156" s="20" t="s">
        <v>492</v>
      </c>
      <c r="F156" s="20" t="str">
        <f>CONCATENATE("INDEX(tTrad[",tNM_list[[#This Row],[name]],"],MATCH(sl_language,tTrad[[Langue]:[Langue]],0))")</f>
        <v>INDEX(tTrad[over_gen_type_def_4],MATCH(sl_language,tTrad[[Langue]:[Langue]],0))</v>
      </c>
      <c r="G156" s="20" t="str">
        <f ca="1">INDEX(INDIRECT("tTrad["&amp;tNM_list[[#This Row],[name]]&amp;"]"),MATCH(sl_language,tTrad[[Langue]:[Langue]],0))</f>
        <v>For multiple choice answer, where you can only select one answer among the list provided. [option] indicates that you must specify, in the « choices » sheet, where is the list of options provided. If the name of your list is “foodtype”, this would read “select_one [foodtype]".</v>
      </c>
    </row>
    <row r="157" spans="2:7" ht="43.2" hidden="1" x14ac:dyDescent="0.3">
      <c r="B157" s="21" t="s">
        <v>242</v>
      </c>
      <c r="C157" s="20" t="s">
        <v>378</v>
      </c>
      <c r="E157" s="20" t="s">
        <v>493</v>
      </c>
      <c r="F157" s="20" t="str">
        <f>CONCATENATE("INDEX(tTrad[",tNM_list[[#This Row],[name]],"],MATCH(sl_language,tTrad[[Langue]:[Langue]],0))")</f>
        <v>INDEX(tTrad[over_gen_type_def_5],MATCH(sl_language,tTrad[[Langue]:[Langue]],0))</v>
      </c>
      <c r="G157" s="20" t="str">
        <f ca="1">INDEX(INDIRECT("tTrad["&amp;tNM_list[[#This Row],[name]]&amp;"]"),MATCH(sl_language,tTrad[[Langue]:[Langue]],0))</f>
        <v>Same as "select_one", except that the user can choose as many options as he wants.</v>
      </c>
    </row>
    <row r="158" spans="2:7" ht="28.8" hidden="1" x14ac:dyDescent="0.3">
      <c r="B158" s="20" t="s">
        <v>243</v>
      </c>
      <c r="C158" s="20" t="s">
        <v>379</v>
      </c>
      <c r="E158" s="20" t="s">
        <v>494</v>
      </c>
      <c r="F158" s="20" t="str">
        <f>CONCATENATE("INDEX(tTrad[",tNM_list[[#This Row],[name]],"],MATCH(sl_language,tTrad[[Langue]:[Langue]],0))")</f>
        <v>INDEX(tTrad[over_gen_type_def_6],MATCH(sl_language,tTrad[[Langue]:[Langue]],0))</v>
      </c>
      <c r="G158" s="20" t="str">
        <f ca="1">INDEX(INDIRECT("tTrad["&amp;tNM_list[[#This Row],[name]]&amp;"]"),MATCH(sl_language,tTrad[[Langue]:[Langue]],0))</f>
        <v>Prints a note on the screen, but doesn’t allow any input.</v>
      </c>
    </row>
    <row r="159" spans="2:7" ht="28.8" hidden="1" x14ac:dyDescent="0.3">
      <c r="B159" s="21" t="s">
        <v>244</v>
      </c>
      <c r="C159" s="20" t="s">
        <v>380</v>
      </c>
      <c r="E159" s="20" t="s">
        <v>495</v>
      </c>
      <c r="F159" s="20" t="str">
        <f>CONCATENATE("INDEX(tTrad[",tNM_list[[#This Row],[name]],"],MATCH(sl_language,tTrad[[Langue]:[Langue]],0))")</f>
        <v>INDEX(tTrad[over_gen_type_def_7],MATCH(sl_language,tTrad[[Langue]:[Langue]],0))</v>
      </c>
      <c r="G159" s="20" t="str">
        <f ca="1">INDEX(INDIRECT("tTrad["&amp;tNM_list[[#This Row],[name]]&amp;"]"),MATCH(sl_language,tTrad[[Langue]:[Langue]],0))</f>
        <v>To collect GPS coordinates.</v>
      </c>
    </row>
    <row r="160" spans="2:7" ht="28.8" hidden="1" x14ac:dyDescent="0.3">
      <c r="B160" s="20" t="s">
        <v>245</v>
      </c>
      <c r="C160" s="20" t="s">
        <v>381</v>
      </c>
      <c r="E160" s="20" t="s">
        <v>496</v>
      </c>
      <c r="F160" s="20" t="str">
        <f>CONCATENATE("INDEX(tTrad[",tNM_list[[#This Row],[name]],"],MATCH(sl_language,tTrad[[Langue]:[Langue]],0))")</f>
        <v>INDEX(tTrad[over_gen_type_def_8],MATCH(sl_language,tTrad[[Langue]:[Langue]],0))</v>
      </c>
      <c r="G160" s="20" t="str">
        <f ca="1">INDEX(INDIRECT("tTrad["&amp;tNM_list[[#This Row],[name]]&amp;"]"),MATCH(sl_language,tTrad[[Langue]:[Langue]],0))</f>
        <v>To take a picture.</v>
      </c>
    </row>
    <row r="161" spans="2:7" ht="28.8" hidden="1" x14ac:dyDescent="0.3">
      <c r="B161" s="21" t="s">
        <v>246</v>
      </c>
      <c r="C161" s="20" t="s">
        <v>382</v>
      </c>
      <c r="E161" s="20" t="s">
        <v>497</v>
      </c>
      <c r="F161" s="20" t="str">
        <f>CONCATENATE("INDEX(tTrad[",tNM_list[[#This Row],[name]],"],MATCH(sl_language,tTrad[[Langue]:[Langue]],0))")</f>
        <v>INDEX(tTrad[over_gen_type_def_9],MATCH(sl_language,tTrad[[Langue]:[Langue]],0))</v>
      </c>
      <c r="G161" s="20" t="str">
        <f ca="1">INDEX(INDIRECT("tTrad["&amp;tNM_list[[#This Row],[name]]&amp;"]"),MATCH(sl_language,tTrad[[Langue]:[Langue]],0))</f>
        <v>To analyse a barcode, but requires additional applications for this.</v>
      </c>
    </row>
    <row r="162" spans="2:7" ht="28.8" hidden="1" x14ac:dyDescent="0.3">
      <c r="B162" s="20" t="s">
        <v>247</v>
      </c>
      <c r="C162" s="20" t="s">
        <v>2</v>
      </c>
      <c r="E162" s="20" t="s">
        <v>2</v>
      </c>
      <c r="F162" s="20" t="str">
        <f>CONCATENATE("INDEX(tTrad[",tNM_list[[#This Row],[name]],"],MATCH(sl_language,tTrad[[Langue]:[Langue]],0))")</f>
        <v>INDEX(tTrad[over_gen_type_msg_1],MATCH(sl_language,tTrad[[Langue]:[Langue]],0))</v>
      </c>
      <c r="G162" s="20" t="str">
        <f ca="1">INDEX(INDIRECT("tTrad["&amp;tNM_list[[#This Row],[name]]&amp;"]"),MATCH(sl_language,tTrad[[Langue]:[Langue]],0))</f>
        <v>text</v>
      </c>
    </row>
    <row r="163" spans="2:7" ht="28.8" hidden="1" x14ac:dyDescent="0.3">
      <c r="B163" s="21" t="s">
        <v>248</v>
      </c>
      <c r="C163" s="20" t="s">
        <v>11</v>
      </c>
      <c r="E163" s="20" t="s">
        <v>11</v>
      </c>
      <c r="F163" s="20" t="str">
        <f>CONCATENATE("INDEX(tTrad[",tNM_list[[#This Row],[name]],"],MATCH(sl_language,tTrad[[Langue]:[Langue]],0))")</f>
        <v>INDEX(tTrad[over_gen_type_msg_10],MATCH(sl_language,tTrad[[Langue]:[Langue]],0))</v>
      </c>
      <c r="G163" s="20" t="str">
        <f ca="1">INDEX(INDIRECT("tTrad["&amp;tNM_list[[#This Row],[name]]&amp;"]"),MATCH(sl_language,tTrad[[Langue]:[Langue]],0))</f>
        <v>date</v>
      </c>
    </row>
    <row r="164" spans="2:7" ht="28.8" hidden="1" x14ac:dyDescent="0.3">
      <c r="B164" s="20" t="s">
        <v>249</v>
      </c>
      <c r="C164" s="20" t="s">
        <v>12</v>
      </c>
      <c r="E164" s="20" t="s">
        <v>12</v>
      </c>
      <c r="F164" s="20" t="str">
        <f>CONCATENATE("INDEX(tTrad[",tNM_list[[#This Row],[name]],"],MATCH(sl_language,tTrad[[Langue]:[Langue]],0))")</f>
        <v>INDEX(tTrad[over_gen_type_msg_11],MATCH(sl_language,tTrad[[Langue]:[Langue]],0))</v>
      </c>
      <c r="G164" s="20" t="str">
        <f ca="1">INDEX(INDIRECT("tTrad["&amp;tNM_list[[#This Row],[name]]&amp;"]"),MATCH(sl_language,tTrad[[Langue]:[Langue]],0))</f>
        <v>datetime</v>
      </c>
    </row>
    <row r="165" spans="2:7" ht="28.8" hidden="1" x14ac:dyDescent="0.3">
      <c r="B165" s="21" t="s">
        <v>250</v>
      </c>
      <c r="C165" s="20" t="s">
        <v>13</v>
      </c>
      <c r="E165" s="20" t="s">
        <v>13</v>
      </c>
      <c r="F165" s="20" t="str">
        <f>CONCATENATE("INDEX(tTrad[",tNM_list[[#This Row],[name]],"],MATCH(sl_language,tTrad[[Langue]:[Langue]],0))")</f>
        <v>INDEX(tTrad[over_gen_type_msg_12],MATCH(sl_language,tTrad[[Langue]:[Langue]],0))</v>
      </c>
      <c r="G165" s="20" t="str">
        <f ca="1">INDEX(INDIRECT("tTrad["&amp;tNM_list[[#This Row],[name]]&amp;"]"),MATCH(sl_language,tTrad[[Langue]:[Langue]],0))</f>
        <v>audio</v>
      </c>
    </row>
    <row r="166" spans="2:7" ht="28.8" hidden="1" x14ac:dyDescent="0.3">
      <c r="B166" s="20" t="s">
        <v>251</v>
      </c>
      <c r="C166" s="20" t="s">
        <v>14</v>
      </c>
      <c r="E166" s="20" t="s">
        <v>14</v>
      </c>
      <c r="F166" s="20" t="str">
        <f>CONCATENATE("INDEX(tTrad[",tNM_list[[#This Row],[name]],"],MATCH(sl_language,tTrad[[Langue]:[Langue]],0))")</f>
        <v>INDEX(tTrad[over_gen_type_msg_13],MATCH(sl_language,tTrad[[Langue]:[Langue]],0))</v>
      </c>
      <c r="G166" s="20" t="str">
        <f ca="1">INDEX(INDIRECT("tTrad["&amp;tNM_list[[#This Row],[name]]&amp;"]"),MATCH(sl_language,tTrad[[Langue]:[Langue]],0))</f>
        <v>video</v>
      </c>
    </row>
    <row r="167" spans="2:7" ht="28.8" hidden="1" x14ac:dyDescent="0.3">
      <c r="B167" s="21" t="s">
        <v>252</v>
      </c>
      <c r="C167" s="20" t="s">
        <v>15</v>
      </c>
      <c r="E167" s="20" t="s">
        <v>15</v>
      </c>
      <c r="F167" s="20" t="str">
        <f>CONCATENATE("INDEX(tTrad[",tNM_list[[#This Row],[name]],"],MATCH(sl_language,tTrad[[Langue]:[Langue]],0))")</f>
        <v>INDEX(tTrad[over_gen_type_msg_14],MATCH(sl_language,tTrad[[Langue]:[Langue]],0))</v>
      </c>
      <c r="G167" s="20" t="str">
        <f ca="1">INDEX(INDIRECT("tTrad["&amp;tNM_list[[#This Row],[name]]&amp;"]"),MATCH(sl_language,tTrad[[Langue]:[Langue]],0))</f>
        <v>calculate</v>
      </c>
    </row>
    <row r="168" spans="2:7" ht="28.8" hidden="1" x14ac:dyDescent="0.3">
      <c r="B168" s="20" t="s">
        <v>253</v>
      </c>
      <c r="C168" s="20" t="s">
        <v>383</v>
      </c>
      <c r="E168" s="20" t="s">
        <v>3</v>
      </c>
      <c r="F168" s="20" t="str">
        <f>CONCATENATE("INDEX(tTrad[",tNM_list[[#This Row],[name]],"],MATCH(sl_language,tTrad[[Langue]:[Langue]],0))")</f>
        <v>INDEX(tTrad[over_gen_type_msg_2],MATCH(sl_language,tTrad[[Langue]:[Langue]],0))</v>
      </c>
      <c r="G168" s="20" t="str">
        <f ca="1">INDEX(INDIRECT("tTrad["&amp;tNM_list[[#This Row],[name]]&amp;"]"),MATCH(sl_language,tTrad[[Langue]:[Langue]],0))</f>
        <v>integer</v>
      </c>
    </row>
    <row r="169" spans="2:7" ht="28.8" hidden="1" x14ac:dyDescent="0.3">
      <c r="B169" s="21" t="s">
        <v>254</v>
      </c>
      <c r="C169" s="20" t="s">
        <v>384</v>
      </c>
      <c r="E169" s="20" t="s">
        <v>4</v>
      </c>
      <c r="F169" s="20" t="str">
        <f>CONCATENATE("INDEX(tTrad[",tNM_list[[#This Row],[name]],"],MATCH(sl_language,tTrad[[Langue]:[Langue]],0))")</f>
        <v>INDEX(tTrad[over_gen_type_msg_3],MATCH(sl_language,tTrad[[Langue]:[Langue]],0))</v>
      </c>
      <c r="G169" s="20" t="str">
        <f ca="1">INDEX(INDIRECT("tTrad["&amp;tNM_list[[#This Row],[name]]&amp;"]"),MATCH(sl_language,tTrad[[Langue]:[Langue]],0))</f>
        <v>decimal</v>
      </c>
    </row>
    <row r="170" spans="2:7" ht="28.8" hidden="1" x14ac:dyDescent="0.3">
      <c r="B170" s="20" t="s">
        <v>255</v>
      </c>
      <c r="C170" s="20" t="s">
        <v>5</v>
      </c>
      <c r="E170" s="20" t="s">
        <v>5</v>
      </c>
      <c r="F170" s="20" t="str">
        <f>CONCATENATE("INDEX(tTrad[",tNM_list[[#This Row],[name]],"],MATCH(sl_language,tTrad[[Langue]:[Langue]],0))")</f>
        <v>INDEX(tTrad[over_gen_type_msg_4],MATCH(sl_language,tTrad[[Langue]:[Langue]],0))</v>
      </c>
      <c r="G170" s="20" t="str">
        <f ca="1">INDEX(INDIRECT("tTrad["&amp;tNM_list[[#This Row],[name]]&amp;"]"),MATCH(sl_language,tTrad[[Langue]:[Langue]],0))</f>
        <v>select_one [options]</v>
      </c>
    </row>
    <row r="171" spans="2:7" ht="28.8" hidden="1" x14ac:dyDescent="0.3">
      <c r="B171" s="21" t="s">
        <v>256</v>
      </c>
      <c r="C171" s="20" t="s">
        <v>6</v>
      </c>
      <c r="E171" s="20" t="s">
        <v>6</v>
      </c>
      <c r="F171" s="20" t="str">
        <f>CONCATENATE("INDEX(tTrad[",tNM_list[[#This Row],[name]],"],MATCH(sl_language,tTrad[[Langue]:[Langue]],0))")</f>
        <v>INDEX(tTrad[over_gen_type_msg_5],MATCH(sl_language,tTrad[[Langue]:[Langue]],0))</v>
      </c>
      <c r="G171" s="20" t="str">
        <f ca="1">INDEX(INDIRECT("tTrad["&amp;tNM_list[[#This Row],[name]]&amp;"]"),MATCH(sl_language,tTrad[[Langue]:[Langue]],0))</f>
        <v>select_multiple [options]</v>
      </c>
    </row>
    <row r="172" spans="2:7" ht="28.8" hidden="1" x14ac:dyDescent="0.3">
      <c r="B172" s="20" t="s">
        <v>257</v>
      </c>
      <c r="C172" s="20" t="s">
        <v>385</v>
      </c>
      <c r="E172" s="20" t="s">
        <v>7</v>
      </c>
      <c r="F172" s="20" t="str">
        <f>CONCATENATE("INDEX(tTrad[",tNM_list[[#This Row],[name]],"],MATCH(sl_language,tTrad[[Langue]:[Langue]],0))")</f>
        <v>INDEX(tTrad[over_gen_type_msg_6],MATCH(sl_language,tTrad[[Langue]:[Langue]],0))</v>
      </c>
      <c r="G172" s="20" t="str">
        <f ca="1">INDEX(INDIRECT("tTrad["&amp;tNM_list[[#This Row],[name]]&amp;"]"),MATCH(sl_language,tTrad[[Langue]:[Langue]],0))</f>
        <v>note</v>
      </c>
    </row>
    <row r="173" spans="2:7" ht="28.8" hidden="1" x14ac:dyDescent="0.3">
      <c r="B173" s="21" t="s">
        <v>258</v>
      </c>
      <c r="C173" s="20" t="s">
        <v>8</v>
      </c>
      <c r="E173" s="20" t="s">
        <v>8</v>
      </c>
      <c r="F173" s="20" t="str">
        <f>CONCATENATE("INDEX(tTrad[",tNM_list[[#This Row],[name]],"],MATCH(sl_language,tTrad[[Langue]:[Langue]],0))")</f>
        <v>INDEX(tTrad[over_gen_type_msg_7],MATCH(sl_language,tTrad[[Langue]:[Langue]],0))</v>
      </c>
      <c r="G173" s="20" t="str">
        <f ca="1">INDEX(INDIRECT("tTrad["&amp;tNM_list[[#This Row],[name]]&amp;"]"),MATCH(sl_language,tTrad[[Langue]:[Langue]],0))</f>
        <v>geopoint</v>
      </c>
    </row>
    <row r="174" spans="2:7" ht="28.8" hidden="1" x14ac:dyDescent="0.3">
      <c r="B174" s="20" t="s">
        <v>259</v>
      </c>
      <c r="C174" s="20" t="s">
        <v>9</v>
      </c>
      <c r="E174" s="20" t="s">
        <v>9</v>
      </c>
      <c r="F174" s="20" t="str">
        <f>CONCATENATE("INDEX(tTrad[",tNM_list[[#This Row],[name]],"],MATCH(sl_language,tTrad[[Langue]:[Langue]],0))")</f>
        <v>INDEX(tTrad[over_gen_type_msg_8],MATCH(sl_language,tTrad[[Langue]:[Langue]],0))</v>
      </c>
      <c r="G174" s="20" t="str">
        <f ca="1">INDEX(INDIRECT("tTrad["&amp;tNM_list[[#This Row],[name]]&amp;"]"),MATCH(sl_language,tTrad[[Langue]:[Langue]],0))</f>
        <v>image</v>
      </c>
    </row>
    <row r="175" spans="2:7" ht="28.8" hidden="1" x14ac:dyDescent="0.3">
      <c r="B175" s="21" t="s">
        <v>260</v>
      </c>
      <c r="C175" s="20" t="s">
        <v>386</v>
      </c>
      <c r="E175" s="20" t="s">
        <v>10</v>
      </c>
      <c r="F175" s="20" t="str">
        <f>CONCATENATE("INDEX(tTrad[",tNM_list[[#This Row],[name]],"],MATCH(sl_language,tTrad[[Langue]:[Langue]],0))")</f>
        <v>INDEX(tTrad[over_gen_type_msg_9],MATCH(sl_language,tTrad[[Langue]:[Langue]],0))</v>
      </c>
      <c r="G175" s="20" t="str">
        <f ca="1">INDEX(INDIRECT("tTrad["&amp;tNM_list[[#This Row],[name]]&amp;"]"),MATCH(sl_language,tTrad[[Langue]:[Langue]],0))</f>
        <v>barcode</v>
      </c>
    </row>
    <row r="176" spans="2:7" ht="28.8" hidden="1" x14ac:dyDescent="0.3">
      <c r="B176" s="20" t="s">
        <v>261</v>
      </c>
      <c r="C176" s="20" t="s">
        <v>367</v>
      </c>
      <c r="E176" s="20" t="s">
        <v>482</v>
      </c>
      <c r="F176" s="20" t="str">
        <f>CONCATENATE("INDEX(tTrad[",tNM_list[[#This Row],[name]],"],MATCH(sl_language,tTrad[[Langue]:[Langue]],0))")</f>
        <v>INDEX(tTrad[over_gen_type_subtitle_1],MATCH(sl_language,tTrad[[Langue]:[Langue]],0))</v>
      </c>
      <c r="G176" s="20" t="str">
        <f ca="1">INDEX(INDIRECT("tTrad["&amp;tNM_list[[#This Row],[name]]&amp;"]"),MATCH(sl_language,tTrad[[Langue]:[Langue]],0))</f>
        <v>I.1.  Type of questions (or variables)</v>
      </c>
    </row>
    <row r="177" spans="2:7" ht="187.2" hidden="1" x14ac:dyDescent="0.3">
      <c r="B177" s="21" t="s">
        <v>262</v>
      </c>
      <c r="C177" s="20" t="s">
        <v>580</v>
      </c>
      <c r="E177" s="20" t="s">
        <v>581</v>
      </c>
      <c r="F177" s="20" t="str">
        <f>CONCATENATE("INDEX(tTrad[",tNM_list[[#This Row],[name]],"],MATCH(sl_language,tTrad[[Langue]:[Langue]],0))")</f>
        <v>INDEX(tTrad[over_grp_msg_1],MATCH(sl_language,tTrad[[Langue]:[Langue]],0))</v>
      </c>
      <c r="G177" s="20" t="str">
        <f ca="1">INDEX(INDIRECT("tTrad["&amp;tNM_list[[#This Row],[name]]&amp;"]"),MATCH(sl_language,tTrad[[Langue]:[Langue]],0))</f>
        <v xml:space="preserve">Grouping questions can have different purposes: (1) to specify a setting for a whole group of questions rather than just one (a skip pattern, or to make them appear on a given screen...) (2) to facilitate analysis by making the analysis tool understand that there is a link between the questions (see example below). The questions need to be regrouped between a "begin group" and "end group" prompt.
 </v>
      </c>
    </row>
    <row r="178" spans="2:7" ht="259.2" hidden="1" x14ac:dyDescent="0.3">
      <c r="B178" s="20" t="s">
        <v>263</v>
      </c>
      <c r="C178" s="20" t="s">
        <v>388</v>
      </c>
      <c r="E178" s="20" t="s">
        <v>582</v>
      </c>
      <c r="F178" s="20" t="str">
        <f>CONCATENATE("INDEX(tTrad[",tNM_list[[#This Row],[name]],"],MATCH(sl_language,tTrad[[Langue]:[Langue]],0))")</f>
        <v>INDEX(tTrad[over_rpt_msg_1],MATCH(sl_language,tTrad[[Langue]:[Langue]],0))</v>
      </c>
      <c r="G178" s="20" t="str">
        <f ca="1">INDEX(INDIRECT("tTrad["&amp;tNM_list[[#This Row],[name]]&amp;"]"),MATCH(sl_language,tTrad[[Langue]:[Langue]],0))</f>
        <v>A "repeat" group of questions means that the related questions will be asked a number of times. The questions need to be regrouped between a "begin repeat" and "end repeat" prompt. If nothing is specified in the "repeat_count" column, the number of questions will be repeated until the enumetor mentions that he does not want to add a new group of questions. If either a number of else the name of a previous question is specified in the "repeat_column" (as is the case here, with the number of containers), then the group of questions will automatically appear as many times as it corresponds to.</v>
      </c>
    </row>
    <row r="179" spans="2:7" ht="28.8" hidden="1" x14ac:dyDescent="0.3">
      <c r="B179" s="21" t="s">
        <v>264</v>
      </c>
      <c r="C179" s="20" t="s">
        <v>389</v>
      </c>
      <c r="E179" s="20" t="s">
        <v>500</v>
      </c>
      <c r="F179" s="20" t="str">
        <f>CONCATENATE("INDEX(tTrad[",tNM_list[[#This Row],[name]],"],MATCH(sl_language,tTrad[[Langue]:[Langue]],0))")</f>
        <v>INDEX(tTrad[over_settings_maintitle],MATCH(sl_language,tTrad[[Langue]:[Langue]],0))</v>
      </c>
      <c r="G179" s="20" t="str">
        <f ca="1">INDEX(INDIRECT("tTrad["&amp;tNM_list[[#This Row],[name]]&amp;"]"),MATCH(sl_language,tTrad[[Langue]:[Langue]],0))</f>
        <v>II. Specific settings</v>
      </c>
    </row>
    <row r="180" spans="2:7" ht="43.2" hidden="1" x14ac:dyDescent="0.3">
      <c r="B180" s="20" t="s">
        <v>265</v>
      </c>
      <c r="C180" s="20" t="s">
        <v>390</v>
      </c>
      <c r="E180" s="20" t="s">
        <v>501</v>
      </c>
      <c r="F180" s="20" t="str">
        <f>CONCATENATE("INDEX(tTrad[",tNM_list[[#This Row],[name]],"],MATCH(sl_language,tTrad[[Langue]:[Langue]],0))")</f>
        <v>INDEX(tTrad[over_settings_msg_1],MATCH(sl_language,tTrad[[Langue]:[Langue]],0))</v>
      </c>
      <c r="G180" s="20" t="str">
        <f ca="1">INDEX(INDIRECT("tTrad["&amp;tNM_list[[#This Row],[name]]&amp;"]"),MATCH(sl_language,tTrad[[Langue]:[Langue]],0))</f>
        <v>The section below describes specific settings that one can define for each question or group of questions.</v>
      </c>
    </row>
    <row r="181" spans="2:7" ht="28.8" hidden="1" x14ac:dyDescent="0.3">
      <c r="B181" s="21" t="s">
        <v>266</v>
      </c>
      <c r="C181" s="20" t="s">
        <v>391</v>
      </c>
      <c r="E181" s="20" t="s">
        <v>502</v>
      </c>
      <c r="F181" s="20" t="str">
        <f>CONCATENATE("INDEX(tTrad[",tNM_list[[#This Row],[name]],"],MATCH(sl_language,tTrad[[Langue]:[Langue]],0))")</f>
        <v>INDEX(tTrad[over_settings_subtitle_1],MATCH(sl_language,tTrad[[Langue]:[Langue]],0))</v>
      </c>
      <c r="G181" s="20" t="str">
        <f ca="1">INDEX(INDIRECT("tTrad["&amp;tNM_list[[#This Row],[name]]&amp;"]"),MATCH(sl_language,tTrad[[Langue]:[Langue]],0))</f>
        <v>II.1  Constraints on data</v>
      </c>
    </row>
    <row r="182" spans="2:7" ht="28.8" hidden="1" x14ac:dyDescent="0.3">
      <c r="B182" s="20" t="s">
        <v>267</v>
      </c>
      <c r="C182" s="20" t="s">
        <v>392</v>
      </c>
      <c r="E182" s="20" t="s">
        <v>503</v>
      </c>
      <c r="F182" s="20" t="str">
        <f>CONCATENATE("INDEX(tTrad[",tNM_list[[#This Row],[name]],"],MATCH(sl_language,tTrad[[Langue]:[Langue]],0))")</f>
        <v>INDEX(tTrad[over_settings_subtitle_2],MATCH(sl_language,tTrad[[Langue]:[Langue]],0))</v>
      </c>
      <c r="G182" s="20" t="str">
        <f ca="1">INDEX(INDIRECT("tTrad["&amp;tNM_list[[#This Row],[name]]&amp;"]"),MATCH(sl_language,tTrad[[Langue]:[Langue]],0))</f>
        <v>II.2  Conditional questions (“relevant”)</v>
      </c>
    </row>
    <row r="183" spans="2:7" ht="28.8" hidden="1" x14ac:dyDescent="0.3">
      <c r="B183" s="21" t="s">
        <v>268</v>
      </c>
      <c r="C183" s="20" t="s">
        <v>393</v>
      </c>
      <c r="E183" s="20" t="s">
        <v>504</v>
      </c>
      <c r="F183" s="20" t="str">
        <f>CONCATENATE("INDEX(tTrad[",tNM_list[[#This Row],[name]],"],MATCH(sl_language,tTrad[[Langue]:[Langue]],0))")</f>
        <v>INDEX(tTrad[over_settings_subtitle_3],MATCH(sl_language,tTrad[[Langue]:[Langue]],0))</v>
      </c>
      <c r="G183" s="20" t="str">
        <f ca="1">INDEX(INDIRECT("tTrad["&amp;tNM_list[[#This Row],[name]]&amp;"]"),MATCH(sl_language,tTrad[[Langue]:[Langue]],0))</f>
        <v>II.3.  Calculations</v>
      </c>
    </row>
    <row r="184" spans="2:7" ht="28.8" hidden="1" x14ac:dyDescent="0.3">
      <c r="B184" s="20" t="s">
        <v>269</v>
      </c>
      <c r="C184" s="20" t="s">
        <v>394</v>
      </c>
      <c r="E184" s="20" t="s">
        <v>505</v>
      </c>
      <c r="F184" s="20" t="str">
        <f>CONCATENATE("INDEX(tTrad[",tNM_list[[#This Row],[name]],"],MATCH(sl_language,tTrad[[Langue]:[Langue]],0))")</f>
        <v>INDEX(tTrad[over_settings_subtitle_4],MATCH(sl_language,tTrad[[Langue]:[Langue]],0))</v>
      </c>
      <c r="G184" s="20" t="str">
        <f ca="1">INDEX(INDIRECT("tTrad["&amp;tNM_list[[#This Row],[name]]&amp;"]"),MATCH(sl_language,tTrad[[Langue]:[Langue]],0))</f>
        <v>II.4  Appearance</v>
      </c>
    </row>
    <row r="185" spans="2:7" ht="28.8" hidden="1" x14ac:dyDescent="0.3">
      <c r="B185" s="21" t="s">
        <v>270</v>
      </c>
      <c r="C185" s="20" t="s">
        <v>367</v>
      </c>
      <c r="E185" s="20" t="s">
        <v>482</v>
      </c>
      <c r="F185" s="20" t="str">
        <f>CONCATENATE("INDEX(tTrad[",tNM_list[[#This Row],[name]],"],MATCH(sl_language,tTrad[[Langue]:[Langue]],0))")</f>
        <v>INDEX(tTrad[over_type_subtitle_1],MATCH(sl_language,tTrad[[Langue]:[Langue]],0))</v>
      </c>
      <c r="G185" s="20" t="str">
        <f ca="1">INDEX(INDIRECT("tTrad["&amp;tNM_list[[#This Row],[name]]&amp;"]"),MATCH(sl_language,tTrad[[Langue]:[Langue]],0))</f>
        <v>I.1.  Type of questions (or variables)</v>
      </c>
    </row>
    <row r="186" spans="2:7" hidden="1" x14ac:dyDescent="0.3">
      <c r="B186" s="21"/>
    </row>
    <row r="187" spans="2:7" hidden="1" x14ac:dyDescent="0.3"/>
    <row r="188" spans="2:7" hidden="1" x14ac:dyDescent="0.3">
      <c r="B188" s="21"/>
    </row>
    <row r="189" spans="2:7" hidden="1" x14ac:dyDescent="0.3"/>
    <row r="190" spans="2:7" hidden="1" x14ac:dyDescent="0.3">
      <c r="B190" s="21"/>
    </row>
    <row r="191" spans="2:7" hidden="1" x14ac:dyDescent="0.3"/>
    <row r="192" spans="2:7" hidden="1" x14ac:dyDescent="0.3">
      <c r="B192" s="21"/>
    </row>
    <row r="193" spans="2:2" hidden="1" x14ac:dyDescent="0.3"/>
    <row r="194" spans="2:2" hidden="1" x14ac:dyDescent="0.3">
      <c r="B194" s="21"/>
    </row>
    <row r="195" spans="2:2" hidden="1" x14ac:dyDescent="0.3"/>
    <row r="196" spans="2:2" hidden="1" x14ac:dyDescent="0.3">
      <c r="B196" s="21"/>
    </row>
    <row r="197" spans="2:2" hidden="1" x14ac:dyDescent="0.3"/>
    <row r="198" spans="2:2" hidden="1" x14ac:dyDescent="0.3">
      <c r="B198" s="21"/>
    </row>
    <row r="199" spans="2:2" hidden="1" x14ac:dyDescent="0.3"/>
    <row r="200" spans="2:2" hidden="1" x14ac:dyDescent="0.3">
      <c r="B200" s="21"/>
    </row>
    <row r="201" spans="2:2" hidden="1" x14ac:dyDescent="0.3"/>
    <row r="202" spans="2:2" hidden="1" x14ac:dyDescent="0.3">
      <c r="B202" s="21"/>
    </row>
    <row r="203" spans="2:2" hidden="1" x14ac:dyDescent="0.3"/>
    <row r="204" spans="2:2" hidden="1" x14ac:dyDescent="0.3">
      <c r="B204" s="21"/>
    </row>
    <row r="205" spans="2:2" hidden="1" x14ac:dyDescent="0.3"/>
    <row r="206" spans="2:2" hidden="1" x14ac:dyDescent="0.3">
      <c r="B206" s="21"/>
    </row>
    <row r="207" spans="2:2" hidden="1" x14ac:dyDescent="0.3"/>
    <row r="208" spans="2:2" hidden="1" x14ac:dyDescent="0.3">
      <c r="B208" s="21"/>
    </row>
    <row r="209" spans="2:2" hidden="1" x14ac:dyDescent="0.3"/>
    <row r="210" spans="2:2" hidden="1" x14ac:dyDescent="0.3">
      <c r="B210" s="21"/>
    </row>
    <row r="211" spans="2:2" hidden="1" x14ac:dyDescent="0.3"/>
    <row r="212" spans="2:2" hidden="1" x14ac:dyDescent="0.3">
      <c r="B212" s="21"/>
    </row>
    <row r="213" spans="2:2" hidden="1" x14ac:dyDescent="0.3"/>
    <row r="214" spans="2:2" hidden="1" x14ac:dyDescent="0.3">
      <c r="B214" s="21"/>
    </row>
    <row r="215" spans="2:2" hidden="1" x14ac:dyDescent="0.3"/>
    <row r="216" spans="2:2" hidden="1" x14ac:dyDescent="0.3">
      <c r="B216" s="21"/>
    </row>
    <row r="217" spans="2:2" hidden="1" x14ac:dyDescent="0.3"/>
    <row r="218" spans="2:2" hidden="1" x14ac:dyDescent="0.3">
      <c r="B218" s="21"/>
    </row>
    <row r="219" spans="2:2" hidden="1" x14ac:dyDescent="0.3"/>
    <row r="220" spans="2:2" hidden="1" x14ac:dyDescent="0.3">
      <c r="B220" s="21"/>
    </row>
    <row r="221" spans="2:2" hidden="1" x14ac:dyDescent="0.3"/>
    <row r="222" spans="2:2" hidden="1" x14ac:dyDescent="0.3">
      <c r="B222" s="21"/>
    </row>
    <row r="223" spans="2:2" hidden="1" x14ac:dyDescent="0.3"/>
    <row r="224" spans="2:2" hidden="1" x14ac:dyDescent="0.3">
      <c r="B224" s="21"/>
    </row>
    <row r="225" spans="2:2" hidden="1" x14ac:dyDescent="0.3"/>
    <row r="226" spans="2:2" hidden="1" x14ac:dyDescent="0.3">
      <c r="B226" s="21"/>
    </row>
    <row r="227" spans="2:2" hidden="1" x14ac:dyDescent="0.3"/>
    <row r="228" spans="2:2" hidden="1" x14ac:dyDescent="0.3">
      <c r="B228" s="21"/>
    </row>
    <row r="229" spans="2:2" hidden="1" x14ac:dyDescent="0.3"/>
    <row r="230" spans="2:2" hidden="1" x14ac:dyDescent="0.3">
      <c r="B230" s="21"/>
    </row>
    <row r="231" spans="2:2" hidden="1" x14ac:dyDescent="0.3"/>
    <row r="232" spans="2:2" hidden="1" x14ac:dyDescent="0.3">
      <c r="B232" s="21"/>
    </row>
    <row r="233" spans="2:2" hidden="1" x14ac:dyDescent="0.3"/>
    <row r="234" spans="2:2" hidden="1" x14ac:dyDescent="0.3">
      <c r="B234" s="21"/>
    </row>
    <row r="235" spans="2:2" hidden="1" x14ac:dyDescent="0.3"/>
    <row r="236" spans="2:2" hidden="1" x14ac:dyDescent="0.3">
      <c r="B236" s="21"/>
    </row>
    <row r="237" spans="2:2" hidden="1" x14ac:dyDescent="0.3"/>
    <row r="238" spans="2:2" hidden="1" x14ac:dyDescent="0.3">
      <c r="B238" s="21"/>
    </row>
    <row r="239" spans="2:2" hidden="1" x14ac:dyDescent="0.3"/>
    <row r="240" spans="2:2" hidden="1" x14ac:dyDescent="0.3">
      <c r="B240" s="21"/>
    </row>
    <row r="241" spans="2:37" hidden="1" x14ac:dyDescent="0.3"/>
    <row r="242" spans="2:37" hidden="1" x14ac:dyDescent="0.3">
      <c r="B242" s="21"/>
    </row>
    <row r="243" spans="2:37" hidden="1" x14ac:dyDescent="0.3"/>
    <row r="244" spans="2:37" hidden="1" x14ac:dyDescent="0.3">
      <c r="B244" s="21"/>
    </row>
    <row r="245" spans="2:37" hidden="1" x14ac:dyDescent="0.3"/>
    <row r="246" spans="2:37" hidden="1" x14ac:dyDescent="0.3">
      <c r="B246" s="21"/>
    </row>
    <row r="247" spans="2:37" hidden="1" x14ac:dyDescent="0.3"/>
    <row r="248" spans="2:37" hidden="1" x14ac:dyDescent="0.3">
      <c r="B248" s="21"/>
    </row>
    <row r="249" spans="2:37" hidden="1" x14ac:dyDescent="0.3"/>
    <row r="250" spans="2:37" hidden="1" x14ac:dyDescent="0.3">
      <c r="B250" s="21"/>
    </row>
    <row r="251" spans="2:37" hidden="1" x14ac:dyDescent="0.3"/>
    <row r="252" spans="2:37" x14ac:dyDescent="0.3">
      <c r="B252" s="21"/>
    </row>
    <row r="254" spans="2:37" x14ac:dyDescent="0.3">
      <c r="B254" s="21"/>
    </row>
    <row r="256" spans="2:37" x14ac:dyDescent="0.3">
      <c r="B256" s="21"/>
      <c r="AJ256" s="60"/>
      <c r="AK256" s="66"/>
    </row>
    <row r="258" spans="2:2" x14ac:dyDescent="0.3">
      <c r="B258" s="21"/>
    </row>
    <row r="260" spans="2:2" x14ac:dyDescent="0.3">
      <c r="B260" s="21"/>
    </row>
    <row r="262" spans="2:2" x14ac:dyDescent="0.3">
      <c r="B262" s="21"/>
    </row>
    <row r="264" spans="2:2" x14ac:dyDescent="0.3">
      <c r="B264" s="21"/>
    </row>
    <row r="266" spans="2:2" x14ac:dyDescent="0.3">
      <c r="B266" s="21"/>
    </row>
    <row r="268" spans="2:2" x14ac:dyDescent="0.3">
      <c r="B268" s="21"/>
    </row>
    <row r="270" spans="2:2" x14ac:dyDescent="0.3">
      <c r="B270" s="21"/>
    </row>
    <row r="272" spans="2:2" x14ac:dyDescent="0.3">
      <c r="B272" s="21"/>
    </row>
    <row r="274" spans="2:2" x14ac:dyDescent="0.3">
      <c r="B274" s="21"/>
    </row>
    <row r="276" spans="2:2" x14ac:dyDescent="0.3">
      <c r="B276" s="21"/>
    </row>
    <row r="278" spans="2:2" x14ac:dyDescent="0.3">
      <c r="B278" s="21"/>
    </row>
    <row r="280" spans="2:2" x14ac:dyDescent="0.3">
      <c r="B280" s="21"/>
    </row>
    <row r="282" spans="2:2" x14ac:dyDescent="0.3">
      <c r="B282" s="21"/>
    </row>
    <row r="284" spans="2:2" x14ac:dyDescent="0.3">
      <c r="B284" s="21"/>
    </row>
    <row r="286" spans="2:2" x14ac:dyDescent="0.3">
      <c r="B286" s="21"/>
    </row>
    <row r="288" spans="2:2" x14ac:dyDescent="0.3">
      <c r="B288" s="21"/>
    </row>
  </sheetData>
  <conditionalFormatting sqref="AJ256:AK256">
    <cfRule type="expression" dxfId="173" priority="8">
      <formula>MOD(ROW(),2)=1</formula>
    </cfRule>
  </conditionalFormatting>
  <conditionalFormatting sqref="AJ256:AK256">
    <cfRule type="expression" dxfId="172" priority="7">
      <formula>MOD(ROW(),2)=1</formula>
    </cfRule>
  </conditionalFormatting>
  <pageMargins left="0.7" right="0.7" top="0.75" bottom="0.75" header="0.3" footer="0.3"/>
  <pageSetup orientation="portrait" horizontalDpi="4294967295" verticalDpi="4294967295"/>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sheetPr>
  <dimension ref="A1:B73"/>
  <sheetViews>
    <sheetView topLeftCell="A34" zoomScale="80" zoomScaleNormal="80" zoomScalePageLayoutView="80" workbookViewId="0">
      <selection activeCell="A21" sqref="A21"/>
    </sheetView>
  </sheetViews>
  <sheetFormatPr defaultColWidth="8.6640625" defaultRowHeight="14.4" x14ac:dyDescent="0.3"/>
  <cols>
    <col min="1" max="1" width="81" style="4" customWidth="1"/>
    <col min="2" max="2" width="62.6640625" style="4" customWidth="1"/>
    <col min="3" max="16384" width="8.6640625" style="4"/>
  </cols>
  <sheetData>
    <row r="1" spans="1:2" s="6" customFormat="1" ht="13.8" x14ac:dyDescent="0.3">
      <c r="A1" s="6" t="str">
        <f>INDEX(tTrad[over_gen_maintitle],MATCH(sl_language,tTrad[[Langue]:[Langue]],0))</f>
        <v>I. General information</v>
      </c>
    </row>
    <row r="2" spans="1:2" s="6" customFormat="1" ht="13.8" x14ac:dyDescent="0.3"/>
    <row r="3" spans="1:2" x14ac:dyDescent="0.3">
      <c r="A3" s="6" t="str">
        <f>INDEX(tTrad[over_type_subtitle_1],MATCH(sl_language,tTrad[[Langue]:[Langue]],0))</f>
        <v>I.1.  Type of questions (or variables)</v>
      </c>
      <c r="B3" s="5"/>
    </row>
    <row r="4" spans="1:2" ht="15" thickBot="1" x14ac:dyDescent="0.35">
      <c r="A4" s="17" t="s">
        <v>2</v>
      </c>
      <c r="B4" s="18" t="str">
        <f>INDEX(tTrad[over_gen_type_def_1],MATCH(sl_language,tTrad[[Langue]:[Langue]],0))</f>
        <v>For free text inputs.</v>
      </c>
    </row>
    <row r="5" spans="1:2" x14ac:dyDescent="0.3">
      <c r="A5" s="14" t="s">
        <v>3</v>
      </c>
      <c r="B5" s="13" t="str">
        <f>INDEX(tTrad[over_gen_type_def_2],MATCH(sl_language,tTrad[[Langue]:[Langue]],0))</f>
        <v>Round numbers entry.</v>
      </c>
    </row>
    <row r="6" spans="1:2" x14ac:dyDescent="0.3">
      <c r="A6" s="16" t="s">
        <v>4</v>
      </c>
      <c r="B6" s="15" t="str">
        <f>INDEX(tTrad[over_gen_type_def_3],MATCH(sl_language,tTrad[[Langue]:[Langue]],0))</f>
        <v>Decimal numbers entry.</v>
      </c>
    </row>
    <row r="7" spans="1:2" ht="69" x14ac:dyDescent="0.3">
      <c r="A7" s="14" t="s">
        <v>5</v>
      </c>
      <c r="B7" s="13" t="str">
        <f>INDEX(tTrad[over_gen_type_def_4],MATCH(sl_language,tTrad[[Langue]:[Langue]],0))</f>
        <v>For multiple choice answer, where you can only select one answer among the list provided. [option] indicates that you must specify, in the « choices » sheet, where is the list of options provided. If the name of your list is “foodtype”, this would read “select_one [foodtype]".</v>
      </c>
    </row>
    <row r="8" spans="1:2" ht="27.6" x14ac:dyDescent="0.3">
      <c r="A8" s="16" t="s">
        <v>6</v>
      </c>
      <c r="B8" s="15" t="str">
        <f>INDEX(tTrad[over_gen_type_def_5],MATCH(sl_language,tTrad[[Langue]:[Langue]],0))</f>
        <v>Same as "select_one", except that the user can choose as many options as he wants.</v>
      </c>
    </row>
    <row r="9" spans="1:2" x14ac:dyDescent="0.3">
      <c r="A9" s="14" t="s">
        <v>7</v>
      </c>
      <c r="B9" s="13" t="str">
        <f>INDEX(tTrad[over_gen_type_def_6],MATCH(sl_language,tTrad[[Langue]:[Langue]],0))</f>
        <v>Prints a note on the screen, but doesn’t allow any input.</v>
      </c>
    </row>
    <row r="10" spans="1:2" x14ac:dyDescent="0.3">
      <c r="A10" s="16" t="s">
        <v>8</v>
      </c>
      <c r="B10" s="15" t="str">
        <f>INDEX(tTrad[over_gen_type_def_7],MATCH(sl_language,tTrad[[Langue]:[Langue]],0))</f>
        <v>To collect GPS coordinates.</v>
      </c>
    </row>
    <row r="11" spans="1:2" x14ac:dyDescent="0.3">
      <c r="A11" s="14" t="s">
        <v>9</v>
      </c>
      <c r="B11" s="13" t="str">
        <f>INDEX(tTrad[over_gen_type_def_8],MATCH(sl_language,tTrad[[Langue]:[Langue]],0))</f>
        <v>To take a picture.</v>
      </c>
    </row>
    <row r="12" spans="1:2" ht="27.6" x14ac:dyDescent="0.3">
      <c r="A12" s="16" t="s">
        <v>10</v>
      </c>
      <c r="B12" s="15" t="str">
        <f>INDEX(tTrad[over_gen_type_def_9],MATCH(sl_language,tTrad[[Langue]:[Langue]],0))</f>
        <v>To analyse a barcode, but requires additional applications for this.</v>
      </c>
    </row>
    <row r="13" spans="1:2" x14ac:dyDescent="0.3">
      <c r="A13" s="14" t="s">
        <v>11</v>
      </c>
      <c r="B13" s="13" t="str">
        <f>INDEX(tTrad[over_gen_type_def_10],MATCH(sl_language,tTrad[[Langue]:[Langue]],0))</f>
        <v>Select a date.</v>
      </c>
    </row>
    <row r="14" spans="1:2" x14ac:dyDescent="0.3">
      <c r="A14" s="16" t="s">
        <v>12</v>
      </c>
      <c r="B14" s="15" t="str">
        <f>INDEX(tTrad[over_gen_type_def_11],MATCH(sl_language,tTrad[[Langue]:[Langue]],0))</f>
        <v>Select a date &amp; time.</v>
      </c>
    </row>
    <row r="15" spans="1:2" x14ac:dyDescent="0.3">
      <c r="A15" s="14" t="s">
        <v>13</v>
      </c>
      <c r="B15" s="13" t="str">
        <f>INDEX(tTrad[over_gen_type_def_12],MATCH(sl_language,tTrad[[Langue]:[Langue]],0))</f>
        <v>Record audio.</v>
      </c>
    </row>
    <row r="16" spans="1:2" x14ac:dyDescent="0.3">
      <c r="A16" s="16" t="s">
        <v>14</v>
      </c>
      <c r="B16" s="15" t="str">
        <f>INDEX(tTrad[over_gen_type_def_13],MATCH(sl_language,tTrad[[Langue]:[Langue]],0))</f>
        <v>Record video.</v>
      </c>
    </row>
    <row r="17" spans="1:2" x14ac:dyDescent="0.3">
      <c r="A17" s="14" t="s">
        <v>15</v>
      </c>
      <c r="B17" s="13" t="str">
        <f>INDEX(tTrad[over_gen_type_def_14],MATCH(sl_language,tTrad[[Langue]:[Langue]],0))</f>
        <v>Performs a calculation.</v>
      </c>
    </row>
    <row r="18" spans="1:2" x14ac:dyDescent="0.3">
      <c r="A18" s="12"/>
      <c r="B18" s="5"/>
    </row>
    <row r="19" spans="1:2" x14ac:dyDescent="0.3">
      <c r="A19" s="6" t="str">
        <f>INDEX(tTrad[over_gen_subtitle_2],MATCH(sl_language,tTrad[[Langue]:[Langue]],0))</f>
        <v>I.2. Role of columns</v>
      </c>
      <c r="B19" s="5"/>
    </row>
    <row r="20" spans="1:2" ht="15" thickBot="1" x14ac:dyDescent="0.35">
      <c r="A20" s="17" t="s">
        <v>16</v>
      </c>
      <c r="B20" s="17" t="str">
        <f>INDEX(tTrad[over_gen_role_desc_1],MATCH(sl_language,tTrad[[Langue]:[Langue]],0))</f>
        <v>Description</v>
      </c>
    </row>
    <row r="21" spans="1:2" x14ac:dyDescent="0.3">
      <c r="A21" s="14" t="s">
        <v>17</v>
      </c>
      <c r="B21" s="13" t="str">
        <f>INDEX(tTrad[over_gen_role_desc_2],MATCH(sl_language,tTrad[[Langue]:[Langue]],0))</f>
        <v>Question type (text, image...)</v>
      </c>
    </row>
    <row r="22" spans="1:2" x14ac:dyDescent="0.3">
      <c r="A22" s="16" t="s">
        <v>18</v>
      </c>
      <c r="B22" s="15" t="str">
        <f>INDEX(tTrad[over_gen_role_desc_3],MATCH(sl_language,tTrad[[Langue]:[Langue]],0))</f>
        <v>Name of the question (and of the columns in "Output")</v>
      </c>
    </row>
    <row r="23" spans="1:2" ht="41.4" x14ac:dyDescent="0.3">
      <c r="A23" s="14" t="s">
        <v>19</v>
      </c>
      <c r="B23" s="13" t="str">
        <f>INDEX(tTrad[over_gen_role_desc_4],MATCH(sl_language,tTrad[[Langue]:[Langue]],0))</f>
        <v>What the interviewer will actually see on the phone. You can add as many languages as you want (or remove the columns of languages you don't want to see).</v>
      </c>
    </row>
    <row r="24" spans="1:2" ht="55.2" x14ac:dyDescent="0.3">
      <c r="A24" s="16" t="s">
        <v>20</v>
      </c>
      <c r="B24" s="15" t="str">
        <f>INDEX(tTrad[over_gen_role_desc_5],MATCH(sl_language,tTrad[[Langue]:[Langue]],0))</f>
        <v>A note to the interviewer, to clarify a question, or prompt up a reminder… Don't forget to add the different languages you added for the "label" column (or remove the columns of languages you have removed for "label").</v>
      </c>
    </row>
    <row r="25" spans="1:2" ht="27.6" x14ac:dyDescent="0.3">
      <c r="A25" s="14" t="s">
        <v>21</v>
      </c>
      <c r="B25" s="13" t="str">
        <f>INDEX(tTrad[over_gen_role_desc_6],MATCH(sl_language,tTrad[[Langue]:[Langue]],0))</f>
        <v>Add constraints to the answers (a range for numerical value for example).</v>
      </c>
    </row>
    <row r="26" spans="1:2" ht="27.6" x14ac:dyDescent="0.3">
      <c r="A26" s="16" t="s">
        <v>22</v>
      </c>
      <c r="B26" s="15" t="str">
        <f>INDEX(tTrad[over_gen_role_desc_7],MATCH(sl_language,tTrad[[Langue]:[Langue]],0))</f>
        <v>Message to display if the answer entered doesn’t meet the constraints.</v>
      </c>
    </row>
    <row r="27" spans="1:2" ht="27.6" x14ac:dyDescent="0.3">
      <c r="A27" s="14" t="s">
        <v>23</v>
      </c>
      <c r="B27" s="13" t="str">
        <f>INDEX(tTrad[over_gen_role_desc_8],MATCH(sl_language,tTrad[[Langue]:[Langue]],0))</f>
        <v>Calculates a value (“+”, “-” et div), can calculate age from a date of birth for example.</v>
      </c>
    </row>
    <row r="28" spans="1:2" ht="101.1" customHeight="1" x14ac:dyDescent="0.3">
      <c r="A28" s="16" t="s">
        <v>24</v>
      </c>
      <c r="B28" s="15" t="str">
        <f>INDEX(tTrad[over_gen_role_desc_9],MATCH(sl_language,tTrad[[Langue]:[Langue]],0))</f>
        <v>Adds condition(s) that must be met for the question to show. For example, if the answer to the previous question is « Other », show the question « If other, please specify », otherwise do not show.</v>
      </c>
    </row>
    <row r="29" spans="1:2" ht="27.6" x14ac:dyDescent="0.3">
      <c r="A29" s="16" t="s">
        <v>25</v>
      </c>
      <c r="B29" s="15" t="str">
        <f>INDEX(tTrad[over_gen_role_desc_10],MATCH(sl_language,tTrad[[Langue]:[Langue]],0))</f>
        <v>Makes it possible to repeat questions a number of times automatically.</v>
      </c>
    </row>
    <row r="30" spans="1:2" ht="41.4" x14ac:dyDescent="0.3">
      <c r="A30" s="14" t="s">
        <v>26</v>
      </c>
      <c r="B30" s="13" t="str">
        <f>INDEX(tTrad[over_gen_role_desc_11],MATCH(sl_language,tTrad[[Langue]:[Langue]],0))</f>
        <v>This is the column to set up cascading lists (options appearing depending on the answers to a previous questions).</v>
      </c>
    </row>
    <row r="31" spans="1:2" ht="27.6" x14ac:dyDescent="0.3">
      <c r="A31" s="16" t="s">
        <v>27</v>
      </c>
      <c r="B31" s="15" t="str">
        <f>INDEX(tTrad[over_gen_role_desc_12],MATCH(sl_language,tTrad[[Langue]:[Langue]],0))</f>
        <v>Widget for display (more later: like a calendar for example).</v>
      </c>
    </row>
    <row r="32" spans="1:2" x14ac:dyDescent="0.3">
      <c r="A32" s="14" t="s">
        <v>28</v>
      </c>
      <c r="B32" s="13" t="str">
        <f>INDEX(tTrad[over_gen_role_desc_13],MATCH(sl_language,tTrad[[Langue]:[Langue]],0))</f>
        <v>Enter “yes” if you want to make an answer mandatory.</v>
      </c>
    </row>
    <row r="33" spans="1:2" ht="41.4" x14ac:dyDescent="0.3">
      <c r="A33" s="16" t="s">
        <v>29</v>
      </c>
      <c r="B33" s="15" t="str">
        <f>INDEX(tTrad[over_gen_role_desc_14],MATCH(sl_language,tTrad[[Langue]:[Langue]],0))</f>
        <v>This is the column to be able to view modalities as photos and text (see tab "instructions", section II.2 for more information).</v>
      </c>
    </row>
    <row r="34" spans="1:2" ht="27.6" x14ac:dyDescent="0.3">
      <c r="A34" s="14" t="s">
        <v>622</v>
      </c>
      <c r="B34" s="13" t="str">
        <f>INDEX(tTrad[over_gen_role_desc_15],MATCH(sl_language,tTrad[[Langue]:[Langue]],0))</f>
        <v>To specify in which tabs in the Module your question results will appear.</v>
      </c>
    </row>
    <row r="35" spans="1:2" x14ac:dyDescent="0.3">
      <c r="A35" s="12"/>
      <c r="B35" s="5"/>
    </row>
    <row r="36" spans="1:2" x14ac:dyDescent="0.3">
      <c r="A36" s="7" t="str">
        <f>INDEX(tTrad[over_settings_maintitle],MATCH(sl_language,tTrad[[Langue]:[Langue]],0))</f>
        <v>II. Specific settings</v>
      </c>
      <c r="B36" s="5"/>
    </row>
    <row r="37" spans="1:2" ht="25.2" x14ac:dyDescent="0.3">
      <c r="A37" s="22" t="str">
        <f>INDEX(tTrad[over_settings_msg_1],MATCH(sl_language,tTrad[[Langue]:[Langue]],0))</f>
        <v>The section below describes specific settings that one can define for each question or group of questions.</v>
      </c>
      <c r="B37" s="23"/>
    </row>
    <row r="38" spans="1:2" x14ac:dyDescent="0.3">
      <c r="A38" s="6" t="str">
        <f>INDEX(tTrad[over_settings_subtitle_1],MATCH(sl_language,tTrad[[Langue]:[Langue]],0))</f>
        <v>II.1  Constraints on data</v>
      </c>
      <c r="B38" s="5"/>
    </row>
    <row r="39" spans="1:2" ht="27" customHeight="1" x14ac:dyDescent="0.3">
      <c r="A39" s="22" t="str">
        <f>INDEX(tTrad[over_const_msg_1],MATCH(sl_language,tTrad[[Langue]:[Langue]],0))</f>
        <v>This needs to be put in the “constraint” column.</v>
      </c>
      <c r="B39" s="23"/>
    </row>
    <row r="40" spans="1:2" ht="16.8" thickBot="1" x14ac:dyDescent="0.35">
      <c r="A40" s="10" t="str">
        <f>INDEX(tTrad[over_const_msg_2],MATCH(sl_language,tTrad[[Langue]:[Langue]],0))</f>
        <v>Type of constraint</v>
      </c>
      <c r="B40" s="10" t="str">
        <f>INDEX(tTrad[over_const_desc_1],MATCH(sl_language,tTrad[[Langue]:[Langue]],0))</f>
        <v>Examples</v>
      </c>
    </row>
    <row r="41" spans="1:2" x14ac:dyDescent="0.3">
      <c r="A41" s="9" t="str">
        <f>INDEX(tTrad[over_const_msg_3],MATCH(sl_language,tTrad[[Langue]:[Langue]],0))</f>
        <v>The result for this question must be GREATER THAN 0 and inferior to 30.</v>
      </c>
      <c r="B41" s="9" t="str">
        <f>INDEX(tTrad[over_const_desc_2],MATCH(sl_language,tTrad[[Langue]:[Langue]],0))</f>
        <v>.&gt;=1 and .&lt;=30</v>
      </c>
    </row>
    <row r="42" spans="1:2" x14ac:dyDescent="0.3">
      <c r="A42" s="3" t="str">
        <f>INDEX(tTrad[over_const_msg_4],MATCH(sl_language,tTrad[[Langue]:[Langue]],0))</f>
        <v>THIS ROW must be GREATER OR EQUAL to the value of “HHSIZE”.</v>
      </c>
      <c r="B42" s="3" t="str">
        <f>INDEX(tTrad[over_const_desc_3],MATCH(sl_language,tTrad[[Langue]:[Langue]],0))</f>
        <v>.&lt;${HHSIZE}</v>
      </c>
    </row>
    <row r="43" spans="1:2" x14ac:dyDescent="0.3">
      <c r="A43" s="58" t="str">
        <f>INDEX(tTrad[over_const_msg_5],MATCH(sl_language,tTrad[[Langue]:[Langue]],0))</f>
        <v xml:space="preserve">    You can also add a constraint message in the column "constraint_message".</v>
      </c>
      <c r="B43" s="24"/>
    </row>
    <row r="44" spans="1:2" x14ac:dyDescent="0.3">
      <c r="A44" s="58" t="str">
        <f>INDEX(tTrad[over_const_msg_6],MATCH(sl_language,tTrad[[Langue]:[Langue]],0))</f>
        <v xml:space="preserve">    Notice that a question result can be called upon by using "${VARIABLENAME}".</v>
      </c>
      <c r="B44" s="24"/>
    </row>
    <row r="45" spans="1:2" x14ac:dyDescent="0.3">
      <c r="A45" s="12"/>
      <c r="B45" s="5"/>
    </row>
    <row r="46" spans="1:2" x14ac:dyDescent="0.3">
      <c r="A46" s="6" t="str">
        <f>INDEX(tTrad[over_settings_subtitle_2],MATCH(sl_language,tTrad[[Langue]:[Langue]],0))</f>
        <v>II.2  Conditional questions (“relevant”)</v>
      </c>
      <c r="B46" s="5"/>
    </row>
    <row r="47" spans="1:2" ht="50.4" x14ac:dyDescent="0.3">
      <c r="A47" s="22" t="str">
        <f>INDEX(tTrad[over_cond_msg_1],MATCH(sl_language,tTrad[[Langue]:[Langue]],0))</f>
        <v>This needs to be put in the “relevant” column to specify if a question or group of question should only appear in specific cases. When you add more than one condition, you will have to use the "AND"/"OR" operators to specify if you want all conditions to apply or just one.</v>
      </c>
      <c r="B47" s="23"/>
    </row>
    <row r="48" spans="1:2" ht="16.8" thickBot="1" x14ac:dyDescent="0.35">
      <c r="A48" s="10" t="str">
        <f>INDEX(tTrad[over_cond_msg_2],MATCH(sl_language,tTrad[[Langue]:[Langue]],0))</f>
        <v>Type of condition</v>
      </c>
      <c r="B48" s="10" t="str">
        <f>INDEX(tTrad[over_cond_desc_1],MATCH(sl_language,tTrad[[Langue]:[Langue]],0))</f>
        <v>Examples</v>
      </c>
    </row>
    <row r="49" spans="1:2" ht="25.2" x14ac:dyDescent="0.3">
      <c r="A49" s="9" t="str">
        <f>INDEX(tTrad[over_cond_msg_3],MATCH(sl_language,tTrad[[Langue]:[Langue]],0))</f>
        <v>The questions on household members will only appear if the variable “${DMCONST}” is equal to 1.</v>
      </c>
      <c r="B49" s="9" t="str">
        <f>INDEX(tTrad[over_cond_desc_2],MATCH(sl_language,tTrad[[Langue]:[Langue]],0))</f>
        <v>${DMCONST} = 1</v>
      </c>
    </row>
    <row r="50" spans="1:2" x14ac:dyDescent="0.3">
      <c r="A50" s="9"/>
      <c r="B50" s="9"/>
    </row>
    <row r="51" spans="1:2" ht="63" x14ac:dyDescent="0.3">
      <c r="A51" s="9" t="str">
        <f>INDEX(tTrad[over_cond_msg_5],MATCH(sl_language,tTrad[[Langue]:[Langue]],0))</f>
        <v>The question "Is the household member ${NAME} currently pregnant?" will appear if the household member's age is greater or equal to 15 and if the sex of the household member is female. The condition added to the relevant column for this is ${ENA_LIV_HHMAGE} &gt;= 15 and ${ENA_LIV_HHMAGE} &lt;= 49 and ${ENA_LIV_HHMSEX} = 'f'.</v>
      </c>
      <c r="B51" s="9" t="str">
        <f>INDEX(tTrad[over_cond_desc_4],MATCH(sl_language,tTrad[[Langue]:[Langue]],0))</f>
        <v>${ENA_LIV_HHMAGE} &gt;= 15 and ${ENA_LIV_HHMAGE} &lt;= 49 and ${ENA_LIV_HHMSEX} = 'f'</v>
      </c>
    </row>
    <row r="52" spans="1:2" x14ac:dyDescent="0.3">
      <c r="A52" s="11"/>
      <c r="B52"/>
    </row>
    <row r="53" spans="1:2" x14ac:dyDescent="0.3">
      <c r="A53" s="58" t="str">
        <f>INDEX(tTrad[over_cond_desc_6],MATCH(sl_language,tTrad[[Langue]:[Langue]],0))</f>
        <v xml:space="preserve">    You cannot make a reference to a variable that will receive a value later in the survey.</v>
      </c>
      <c r="B53" s="24"/>
    </row>
    <row r="54" spans="1:2" s="1" customFormat="1" ht="62.25" customHeight="1" x14ac:dyDescent="0.3">
      <c r="A54" s="39" t="str">
        <f>INDEX(tTrad[over_cond_desc_7],MATCH(sl_language,tTrad[[Langue]:[Langue]],0))</f>
        <v xml:space="preserve">    When using selected(${Variable}, ’youroption’), you must ALWAYS use single quotes, even for numbers. Otherwise when you upload the form you will get an error.</v>
      </c>
      <c r="B54" s="25"/>
    </row>
    <row r="55" spans="1:2" s="1" customFormat="1" ht="7.5" customHeight="1" x14ac:dyDescent="0.3">
      <c r="A55" s="19"/>
      <c r="B55" s="19"/>
    </row>
    <row r="56" spans="1:2" x14ac:dyDescent="0.3">
      <c r="A56" s="6" t="str">
        <f>INDEX(tTrad[over_settings_subtitle_3],MATCH(sl_language,tTrad[[Langue]:[Langue]],0))</f>
        <v>II.3.  Calculations</v>
      </c>
      <c r="B56" s="5"/>
    </row>
    <row r="57" spans="1:2" ht="37.799999999999997" x14ac:dyDescent="0.3">
      <c r="A57" s="22" t="str">
        <f>INDEX(tTrad[over_calc_msg_1],MATCH(sl_language,tTrad[[Langue]:[Langue]],0))</f>
        <v>This needs to be put in the "calculations" column to calculate elements based on survey results (ex: an age by comparing the date of survey and the date of birth, a sum of different elements etc).</v>
      </c>
      <c r="B57" s="23"/>
    </row>
    <row r="58" spans="1:2" x14ac:dyDescent="0.3">
      <c r="A58" s="6" t="str">
        <f>INDEX(tTrad[over_settings_subtitle_4],MATCH(sl_language,tTrad[[Langue]:[Langue]],0))</f>
        <v>II.4  Appearance</v>
      </c>
      <c r="B58" s="5"/>
    </row>
    <row r="59" spans="1:2" ht="25.35" customHeight="1" x14ac:dyDescent="0.3">
      <c r="A59" s="22" t="str">
        <f>INDEX(tTrad[over_app_msg_1],MATCH(sl_language,tTrad[[Langue]:[Langue]],0))</f>
        <v>This needs to be put in the column “appearance” to help you change the way things look on the screen (only the two most used settings are specified here).</v>
      </c>
      <c r="B59" s="23"/>
    </row>
    <row r="60" spans="1:2" ht="16.8" thickBot="1" x14ac:dyDescent="0.35">
      <c r="A60" s="10" t="str">
        <f>INDEX(tTrad[over_app_msg_2],MATCH(sl_language,tTrad[[Langue]:[Langue]],0))</f>
        <v>Type of effect</v>
      </c>
      <c r="B60" s="10" t="s">
        <v>31</v>
      </c>
    </row>
    <row r="61" spans="1:2" ht="25.2" x14ac:dyDescent="0.3">
      <c r="A61" s="9" t="str">
        <f>INDEX(tTrad[over_app_msg_3],MATCH(sl_language,tTrad[[Langue]:[Langue]],0))</f>
        <v>Shows a calendar, such as the one used for “Date of Interview” at the beginning of the survey.</v>
      </c>
      <c r="B61" s="9" t="s">
        <v>32</v>
      </c>
    </row>
    <row r="62" spans="1:2" ht="37.799999999999997" x14ac:dyDescent="0.3">
      <c r="A62" s="3" t="str">
        <f>INDEX(tTrad[over_app_msg_4],MATCH(sl_language,tTrad[[Langue]:[Langue]],0))</f>
        <v>To show many question on the same page, like field-list, but different presentation. Has to be set at a group level (group in which all questions will be found).</v>
      </c>
      <c r="B62" s="3" t="s">
        <v>654</v>
      </c>
    </row>
    <row r="63" spans="1:2" x14ac:dyDescent="0.3">
      <c r="A63" s="8"/>
      <c r="B63" s="8"/>
    </row>
    <row r="64" spans="1:2" x14ac:dyDescent="0.3">
      <c r="A64" s="7" t="str">
        <f>INDEX(tTrad[over_far_maintitle],MATCH(sl_language,tTrad[[Langue]:[Langue]],0))</f>
        <v>III. Beyond individual questions</v>
      </c>
      <c r="B64" s="5"/>
    </row>
    <row r="65" spans="1:2" x14ac:dyDescent="0.3">
      <c r="A65" s="42" t="str">
        <f>INDEX(tTrad[over_far_msg_1],MATCH(sl_language,tTrad[[Langue]:[Langue]],0))</f>
        <v>The section below describes different ways of regrouping questions for different purposes:</v>
      </c>
      <c r="B65" s="43"/>
    </row>
    <row r="66" spans="1:2" ht="24.75" customHeight="1" x14ac:dyDescent="0.3">
      <c r="A66" s="6" t="str">
        <f>INDEX(tTrad[over_far_subtitle_1],MATCH(sl_language,tTrad[[Langue]:[Langue]],0))</f>
        <v>III.1  Groups</v>
      </c>
      <c r="B66" s="5"/>
    </row>
    <row r="67" spans="1:2" ht="50.4" x14ac:dyDescent="0.3">
      <c r="A67" s="40" t="str">
        <f>INDEX(tTrad[over_grp_msg_1],MATCH(sl_language,tTrad[[Langue]:[Langue]],0))</f>
        <v xml:space="preserve">Grouping questions can have different purposes: (1) to specify a setting for a whole group of questions rather than just one (a skip pattern, or to make them appear on a given screen...) (2) to facilitate analysis by making the analysis tool understand that there is a link between the questions (see example below). The questions need to be regrouped between a "begin group" and "end group" prompt.
 </v>
      </c>
      <c r="B67" s="41"/>
    </row>
    <row r="68" spans="1:2" ht="69.75" customHeight="1" x14ac:dyDescent="0.3"/>
    <row r="69" spans="1:2" ht="27" customHeight="1" x14ac:dyDescent="0.3">
      <c r="A69" s="6" t="str">
        <f>INDEX(tTrad[over_far_subtitle_2],MATCH(sl_language,tTrad[[Langue]:[Langue]],0))</f>
        <v>III.2  Repeats</v>
      </c>
      <c r="B69" s="5"/>
    </row>
    <row r="70" spans="1:2" ht="27" customHeight="1" x14ac:dyDescent="0.3">
      <c r="A70" s="61"/>
      <c r="B70" s="62"/>
    </row>
    <row r="71" spans="1:2" ht="27" customHeight="1" x14ac:dyDescent="0.3">
      <c r="A71" s="61"/>
      <c r="B71" s="62"/>
    </row>
    <row r="72" spans="1:2" ht="92.25" customHeight="1" x14ac:dyDescent="0.3">
      <c r="A72" s="40" t="str">
        <f>INDEX(tTrad[over_rpt_msg_1],MATCH(sl_language,tTrad[[Langue]:[Langue]],0))</f>
        <v>A "repeat" group of questions means that the related questions will be asked a number of times. The questions need to be regrouped between a "begin repeat" and "end repeat" prompt. If nothing is specified in the "repeat_count" column, the number of questions will be repeated until the enumetor mentions that he does not want to add a new group of questions. If either a number of else the name of a previous question is specified in the "repeat_column" (as is the case here, with the number of containers), then the group of questions will automatically appear as many times as it corresponds to.</v>
      </c>
      <c r="B72" s="41"/>
    </row>
    <row r="73" spans="1:2" ht="102" customHeight="1" x14ac:dyDescent="0.3"/>
  </sheetData>
  <sheetProtection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sheetPr>
  <dimension ref="A1:A65"/>
  <sheetViews>
    <sheetView showGridLines="0" workbookViewId="0">
      <selection activeCell="A8" sqref="A8"/>
    </sheetView>
  </sheetViews>
  <sheetFormatPr defaultColWidth="8.6640625" defaultRowHeight="14.4" x14ac:dyDescent="0.3"/>
  <cols>
    <col min="1" max="1" width="84.44140625" style="50" customWidth="1"/>
  </cols>
  <sheetData>
    <row r="1" spans="1:1" s="1" customFormat="1" x14ac:dyDescent="0.3">
      <c r="A1" s="44" t="str">
        <f>INDEX(tTrad[inst_get_title_1],MATCH(sl_language,tTrad[[Langue]:[Langue]],0))</f>
        <v>I. Understanding the format</v>
      </c>
    </row>
    <row r="2" spans="1:1" s="1" customFormat="1" x14ac:dyDescent="0.3">
      <c r="A2" s="44"/>
    </row>
    <row r="3" spans="1:1" s="1" customFormat="1" ht="28.5" customHeight="1" x14ac:dyDescent="0.3">
      <c r="A3" s="45" t="str">
        <f>INDEX(tTrad[inst_get_msg_1],MATCH(sl_language,tTrad[[Langue]:[Langue]],0))</f>
        <v>A specific colour scheme has been set up in SENS Global Forms to make modification easier by partners:</v>
      </c>
    </row>
    <row r="4" spans="1:1" s="1" customFormat="1" x14ac:dyDescent="0.3">
      <c r="A4" s="63" t="str">
        <f>INDEX(tTrad[inst_get_msg_2],MATCH(sl_language,tTrad[[Langue]:[Langue]],0))</f>
        <v xml:space="preserve">    Variable names colored in green are OPTIONAL SENS variables.</v>
      </c>
    </row>
    <row r="5" spans="1:1" s="1" customFormat="1" ht="25.2" x14ac:dyDescent="0.3">
      <c r="A5" s="46" t="str">
        <f>INDEX(tTrad[inst_get_msg_3],MATCH(sl_language,tTrad[[Langue]:[Langue]],0))</f>
        <v xml:space="preserve">    Variable names colored in red corresponds to standard SENS variables and should not be changed. They are MANDATORY.</v>
      </c>
    </row>
    <row r="6" spans="1:1" s="1" customFormat="1" x14ac:dyDescent="0.3">
      <c r="A6" s="64" t="str">
        <f>INDEX(tTrad[inst_get_msg_4],MATCH(sl_language,tTrad[[Langue]:[Langue]],0))</f>
        <v xml:space="preserve">    All variable names in blue can be adapted depending on local context. </v>
      </c>
    </row>
    <row r="7" spans="1:1" s="1" customFormat="1" ht="59.1" customHeight="1" x14ac:dyDescent="0.3">
      <c r="A7" s="67" t="str">
        <f>INDEX(tTrad[inst_get_msg_5],MATCH(sl_language,tTrad[[Langue]:[Langue]],0))</f>
        <v xml:space="preserve">     Note that in some camps, the words "block" and "section" may not be used and other words may be used for these (e.g. area, quarter). Adapt the wording accordingly. You can change/remove the phrasing of all choices in blue, but NOT their values which are stored in the column "name".</v>
      </c>
    </row>
    <row r="8" spans="1:1" s="1" customFormat="1" ht="37.799999999999997" x14ac:dyDescent="0.3">
      <c r="A8" s="68" t="str">
        <f>INDEX(tTrad[inst_get_msg_42],MATCH(sl_language,tTrad[[Langue]:[Langue]],0))</f>
        <v xml:space="preserve">         Variable names colored in orange are display notes for surveyors. They should not be deleted from the questionnaire and should not be read to the respondent during the interview.</v>
      </c>
    </row>
    <row r="9" spans="1:1" s="1" customFormat="1" x14ac:dyDescent="0.3">
      <c r="A9" s="68"/>
    </row>
    <row r="10" spans="1:1" s="1" customFormat="1" x14ac:dyDescent="0.3">
      <c r="A10" s="44" t="str">
        <f>INDEX(tTrad[inst_adapt_title_1],MATCH(sl_language,tTrad[[Langue]:[Langue]],0))</f>
        <v>II. Adapting the questions to local context in XLS form</v>
      </c>
    </row>
    <row r="11" spans="1:1" s="1" customFormat="1" ht="44.25" customHeight="1" x14ac:dyDescent="0.3">
      <c r="A11" s="45" t="str">
        <f>INDEX(tTrad[inst_adapt_msg_1],MATCH(sl_language,tTrad[[Langue]:[Langue]],0))</f>
        <v>You will find here all the explanations concerning what modifications can be made and how to make them whilst respecting the general format (as an error in the format can be extremely detrimental to your survey!).</v>
      </c>
    </row>
    <row r="12" spans="1:1" s="1" customFormat="1" ht="37.5" customHeight="1" x14ac:dyDescent="0.3">
      <c r="A12" s="57" t="str">
        <f>INDEX(tTrad[inst_adapt_msg_2],MATCH(sl_language,tTrad[[Langue]:[Langue]],0))</f>
        <v xml:space="preserve">       Feel free to adapt question labels if you find that they are not sufficiently explicit in a given country (while avoiding changing the sense completely - if you want to change the sense completely, prefer hiding a question and adding a new one).</v>
      </c>
    </row>
    <row r="13" spans="1:1" s="1" customFormat="1" ht="66" customHeight="1" x14ac:dyDescent="0.3">
      <c r="A13" s="52" t="str">
        <f>INDEX(tTrad[inst_adapt_msg_3],MATCH(sl_language,tTrad[[Langue]:[Langue]],0))</f>
        <v xml:space="preserve">    Make sure when you make modifications to always save the form with an updated version name to facilitate understanding (and also the updating of the versions on the phones). This should be done in the "settings" tab in the "form_title", "form_id" (be careful, there can be no spaces or special characters here, this is the real ID of the form) and "version".</v>
      </c>
    </row>
    <row r="14" spans="1:1" s="1" customFormat="1" x14ac:dyDescent="0.3">
      <c r="A14" s="44" t="str">
        <f>INDEX(tTrad[inst_lang_title_1],MATCH(sl_language,tTrad[[Langue]:[Langue]],0))</f>
        <v>II.1. Language</v>
      </c>
    </row>
    <row r="15" spans="1:1" s="1" customFormat="1" ht="88.2" x14ac:dyDescent="0.3">
      <c r="A15" s="45" t="str">
        <f>INDEX(tTrad[inst_lang_msg_1],MATCH(sl_language,tTrad[[Langue]:[Langue]],0))</f>
        <v>If in a given context another language needs to be added to the survey, you can add two columns for each language (one “label::nameoflanguage” and one “hint::nameoflanguage”) as you can see in the print screen below. Other than that a column name must never be changed. Please also avoid changing the order of the columns, as this might complicate things if you need to copy and paste elements from another survey at some point. Once you've added the columns, the translation of each question (and hint) must be entered for the questions you are going to use.</v>
      </c>
    </row>
    <row r="16" spans="1:1" s="1" customFormat="1" x14ac:dyDescent="0.3">
      <c r="A16" s="45"/>
    </row>
    <row r="17" spans="1:1" s="1" customFormat="1" x14ac:dyDescent="0.3">
      <c r="A17" s="45"/>
    </row>
    <row r="18" spans="1:1" s="1" customFormat="1" ht="47.85" customHeight="1" x14ac:dyDescent="0.3">
      <c r="A18" s="45"/>
    </row>
    <row r="19" spans="1:1" s="1" customFormat="1" ht="21" customHeight="1" x14ac:dyDescent="0.3">
      <c r="A19" s="45"/>
    </row>
    <row r="20" spans="1:1" s="1" customFormat="1" ht="27.6" x14ac:dyDescent="0.3">
      <c r="A20" s="44" t="str">
        <f>INDEX(tTrad[inst_geo_title_1],MATCH(sl_language,tTrad[[Langue]:[Langue]],0))</f>
        <v>II.2. Geographical elements and local choice lists, constraints and mandatory aspects</v>
      </c>
    </row>
    <row r="21" spans="1:1" s="1" customFormat="1" x14ac:dyDescent="0.3">
      <c r="A21" s="45" t="str">
        <f>INDEX(tTrad[inst_geo_msg_1],MATCH(sl_language,tTrad[[Langue]:[Langue]],0))</f>
        <v>This concerns the following aspects:</v>
      </c>
    </row>
    <row r="22" spans="1:1" s="1" customFormat="1" x14ac:dyDescent="0.3">
      <c r="A22" s="54" t="str">
        <f>INDEX(tTrad[inst_geo_msg_2],MATCH(sl_language,tTrad[[Langue]:[Langue]],0))</f>
        <v xml:space="preserve">    Camp organization </v>
      </c>
    </row>
    <row r="23" spans="1:1" s="1" customFormat="1" ht="150.6" customHeight="1" x14ac:dyDescent="0.3">
      <c r="A23" s="45" t="str">
        <f>INDEX(tTrad[inst_geo_msg_3],MATCH(sl_language,tTrad[[Langue]:[Langue]],0))</f>
        <v>Depending on the camp organisation (blocks, zones etc) you will probably need to specify if their names are numbers ("integers") or else letters ("text") and also in case it is numbers, what are the possible values (min and max, in the constraint column).
You might also need to hide or modify some of the questions (see further below) depending on the camp organisation. For example if you use Section and Zone but not Block, or if you use 'Area' instead of 'Zone'.</v>
      </c>
    </row>
    <row r="24" spans="1:1" s="1" customFormat="1" x14ac:dyDescent="0.3">
      <c r="A24" s="47"/>
    </row>
    <row r="25" spans="1:1" s="1" customFormat="1" x14ac:dyDescent="0.3">
      <c r="A25" s="47"/>
    </row>
    <row r="26" spans="1:1" s="1" customFormat="1" x14ac:dyDescent="0.3">
      <c r="A26" s="47"/>
    </row>
    <row r="27" spans="1:1" s="1" customFormat="1" x14ac:dyDescent="0.3">
      <c r="A27" s="47"/>
    </row>
    <row r="28" spans="1:1" s="1" customFormat="1" x14ac:dyDescent="0.3">
      <c r="A28" s="47"/>
    </row>
    <row r="29" spans="1:1" s="1" customFormat="1" x14ac:dyDescent="0.3">
      <c r="A29" s="54" t="str">
        <f>INDEX(tTrad[inst_geo_msg_4],MATCH(sl_language,tTrad[[Langue]:[Langue]],0))</f>
        <v xml:space="preserve">    Choice lists</v>
      </c>
    </row>
    <row r="30" spans="1:1" s="1" customFormat="1" ht="181.35" customHeight="1" x14ac:dyDescent="0.3">
      <c r="A30" s="45" t="str">
        <f>INDEX(tTrad[inst_geo_msg_5],MATCH(sl_language,tTrad[[Langue]:[Langue]],0))</f>
        <v>In the “choices” tab, a lot of the lists will need to be adapted, such as the camp names or different options to a question that will need to be adapted to the local context (ie the type of currency, the type of toilets etc.). Check the "XLS_Overview" tab to know more on what each column is useful for.
 </v>
      </c>
    </row>
    <row r="31" spans="1:1" s="1" customFormat="1" x14ac:dyDescent="0.3">
      <c r="A31" s="45"/>
    </row>
    <row r="32" spans="1:1" s="1" customFormat="1" ht="87.9" customHeight="1" x14ac:dyDescent="0.3">
      <c r="A32" s="45" t="str">
        <f>INDEX(tTrad[inst_geo_msg_6],MATCH(sl_language,tTrad[[Langue]:[Langue]],0))</f>
        <v>You can modify the text in blue, delete a line or add a new line for new options if need be. Just make sure you fill the different columns for these new lines in accordance with the existing lines (ie copy the list name from above, keep the same pattern of "name" etc). Do not reuse an existing ID for a new value created (even if past ID was deleted), to render future comparisons possible with other contexts of needs be.</v>
      </c>
    </row>
    <row r="33" spans="1:1" s="1" customFormat="1" x14ac:dyDescent="0.3">
      <c r="A33" s="54" t="str">
        <f>INDEX(tTrad[inst_geo_msg_10],MATCH(sl_language,tTrad[[Langue]:[Langue]],0))</f>
        <v xml:space="preserve">    Constraints</v>
      </c>
    </row>
    <row r="34" spans="1:1" s="1" customFormat="1" ht="25.2" x14ac:dyDescent="0.3">
      <c r="A34" s="45" t="str">
        <f>INDEX(tTrad[inst_geo_msg_11],MATCH(sl_language,tTrad[[Langue]:[Langue]],0))</f>
        <v>Different questions in the survey can have constraints that are changed depending on your knowledge of the local context.</v>
      </c>
    </row>
    <row r="35" spans="1:1" s="1" customFormat="1" x14ac:dyDescent="0.3">
      <c r="A35" s="54" t="str">
        <f>INDEX(tTrad[inst_geo_msg_12],MATCH(sl_language,tTrad[[Langue]:[Langue]],0))</f>
        <v xml:space="preserve">    Mandatory</v>
      </c>
    </row>
    <row r="36" spans="1:1" s="1" customFormat="1" ht="50.4" x14ac:dyDescent="0.3">
      <c r="A36" s="45" t="str">
        <f>INDEX(tTrad[inst_geo_msg_13],MATCH(sl_language,tTrad[[Langue]:[Langue]],0))</f>
        <v>The partner can also choose to make mandatory some questions that are not mandatory today if it is important for his analysis to have a complete database on a given question. For this all that is necessary is to add a “yes” to the “required” column- make sure however that this is not set up for any question that:</v>
      </c>
    </row>
    <row r="37" spans="1:1" s="1" customFormat="1" ht="22.8" x14ac:dyDescent="0.3">
      <c r="A37" s="65" t="str">
        <f>INDEX(tTrad[inst_geo_msg_14],MATCH(sl_language,tTrad[[Langue]:[Langue]],0))</f>
        <v xml:space="preserve">     Is of a type that does not require human action (ex: “calculate”, “note”, “select_multiple” when ticking none of the choices is valid…), otherwise this will block your enumerator!</v>
      </c>
    </row>
    <row r="38" spans="1:1" s="1" customFormat="1" ht="22.8" x14ac:dyDescent="0.3">
      <c r="A38" s="65" t="str">
        <f>INDEX(tTrad[inst_geo_msg_15],MATCH(sl_language,tTrad[[Langue]:[Langue]],0))</f>
        <v xml:space="preserve">     Cannot be filled in all cases, for technical reasons (ie GPS points, where a problem with the phone can always occur…).</v>
      </c>
    </row>
    <row r="39" spans="1:1" s="1" customFormat="1" x14ac:dyDescent="0.3">
      <c r="A39" s="54" t="str">
        <f>INDEX(tTrad[inst_geo_msg_16],MATCH(sl_language,tTrad[[Langue]:[Langue]],0))</f>
        <v xml:space="preserve">    Wording</v>
      </c>
    </row>
    <row r="40" spans="1:1" s="1" customFormat="1" ht="126" x14ac:dyDescent="0.3">
      <c r="A40" s="45" t="str">
        <f>INDEX(tTrad[inst_geo_msg_17],MATCH(sl_language,tTrad[[Langue]:[Langue]],0))</f>
        <v>Some wording might also need to be changed for certain questions to make them more explicit (ie all the questionswith variables in red) and to keep to the existing values when possible (so as to stay in line with the "names" associated to these values). The "hint" column can be very useful to use to explain definitions or local aspects that you would like to point out beyond the actual option lists.
If there is a new element you would like to add to a list of possible answers, prefer the creation of a new label and new "name" rather than modifying an existing one to avoid confusions in the long run. Please colour in blue any cell you have modified, so that anyone reusing the same survey may see what is different from the standard Global SENS survey, and anything you add in green.</v>
      </c>
    </row>
    <row r="41" spans="1:1" s="1" customFormat="1" x14ac:dyDescent="0.3">
      <c r="A41" s="45"/>
    </row>
    <row r="42" spans="1:1" s="1" customFormat="1" x14ac:dyDescent="0.3">
      <c r="A42" s="44" t="str">
        <f>INDEX(tTrad[inst_opt_title_1],MATCH(sl_language,tTrad[[Langue]:[Langue]],0))</f>
        <v>II.3. Making optional questions appear</v>
      </c>
    </row>
    <row r="43" spans="1:1" s="1" customFormat="1" ht="53.1" customHeight="1" x14ac:dyDescent="0.3">
      <c r="A43" s="45" t="str">
        <f>INDEX(tTrad[inst_opt_msg_1],MATCH(sl_language,tTrad[[Langue]:[Langue]],0))</f>
        <v>To make an optional question (hidden by default) appear so that the enumerator will view it, all you need to do is remove the impossible condition set in the file, such as "1=2", in the "relevant" column. (E.g if you are taking GPS points, you need to remove  "1=2" in the "relevant" column in your GPS name row  on the survey tab). Make sure anything added to integrate the 1=2 when there are multiple conditions is removed (such as " and ").</v>
      </c>
    </row>
    <row r="44" spans="1:1" s="1" customFormat="1" ht="53.1" customHeight="1" x14ac:dyDescent="0.3">
      <c r="A44" s="45"/>
    </row>
    <row r="45" spans="1:1" s="1" customFormat="1" ht="17.850000000000001" customHeight="1" x14ac:dyDescent="0.3">
      <c r="A45" s="48"/>
    </row>
    <row r="46" spans="1:1" s="1" customFormat="1" ht="33.9" customHeight="1" x14ac:dyDescent="0.3">
      <c r="A46" s="51" t="str">
        <f>INDEX(tTrad[inst_opt_msg_2],MATCH(sl_language,tTrad[[Langue]:[Langue]],0))</f>
        <v xml:space="preserve">    Make sure you do not delete any of the other existing conditions when there is more than one condition in the cell!</v>
      </c>
    </row>
    <row r="47" spans="1:1" ht="50.4" x14ac:dyDescent="0.3">
      <c r="A47" s="49" t="str">
        <f>INDEX(tTrad[inst_opt_msg_3],MATCH(sl_language,tTrad[[Langue]:[Langue]],0))</f>
        <v xml:space="preserve">    Think carefully on whether you want to hide the GPS question or not- it will help you make nice analysis maps. For more information on using GPS readings for your survey, refer to the documentation: "Using GPS Coordinates in SENS surveys",  http://sens.unhcr.org/mobile-technology/tools/ </v>
      </c>
    </row>
    <row r="48" spans="1:1" x14ac:dyDescent="0.3">
      <c r="A48" s="47"/>
    </row>
    <row r="49" spans="1:1" x14ac:dyDescent="0.3">
      <c r="A49" s="44" t="str">
        <f>INDEX(tTrad[inst_add_title_1],MATCH(sl_language,tTrad[[Langue]:[Langue]],0))</f>
        <v>II.4.  Adding new questions</v>
      </c>
    </row>
    <row r="50" spans="1:1" ht="96.6" x14ac:dyDescent="0.3">
      <c r="A50" s="47" t="str">
        <f>INDEX(tTrad[inst_add_msg_1],MATCH(sl_language,tTrad[[Langue]:[Langue]],0))</f>
        <v>Questions can be added by the partner depending on his need. To facilitate analysis we recommend following the patterns set up for other questions (ie name of question, name of choices etc). Keep track of additions by writing them in BLUE - it will help any remote suppport and debugging.
Read the "XLS overview" tab thoroughly, and, most of all, test your form after every new question added if you have little experience in XLS forms, to make it easier to correct any mistakes.</v>
      </c>
    </row>
    <row r="51" spans="1:1" x14ac:dyDescent="0.3">
      <c r="A51" s="53" t="str">
        <f>INDEX(tTrad[inst_add_msg_2],MATCH(sl_language,tTrad[[Langue]:[Langue]],0))</f>
        <v>https://opendatakit.org/xlsform/</v>
      </c>
    </row>
    <row r="52" spans="1:1" ht="15.6" customHeight="1" x14ac:dyDescent="0.3">
      <c r="A52" s="47"/>
    </row>
    <row r="53" spans="1:1" x14ac:dyDescent="0.3">
      <c r="A53" s="44" t="str">
        <f>INDEX(tTrad[inst_genset_title_1],MATCH(sl_language,tTrad[[Langue]:[Langue]],0))</f>
        <v>III. General settings</v>
      </c>
    </row>
    <row r="54" spans="1:1" x14ac:dyDescent="0.3">
      <c r="A54" s="47" t="str">
        <f>INDEX(tTrad[inst_genset_msg_1],MATCH(sl_language,tTrad[[Langue]:[Langue]],0))</f>
        <v>A few other settings can be adapted in the form in the “settings” tab:</v>
      </c>
    </row>
    <row r="55" spans="1:1" x14ac:dyDescent="0.3">
      <c r="A55" s="55" t="str">
        <f>INDEX(tTrad[inst_genset_msg_2],MATCH(sl_language,tTrad[[Langue]:[Langue]],0))</f>
        <v xml:space="preserve">    Name &amp; ID of the form</v>
      </c>
    </row>
    <row r="56" spans="1:1" ht="57" customHeight="1" x14ac:dyDescent="0.3">
      <c r="A56" s="47" t="str">
        <f>INDEX(tTrad[inst_genset_msg_3],MATCH(sl_language,tTrad[[Langue]:[Langue]],0))</f>
        <v xml:space="preserve">You can change the name of the survey in the “settings” tab. </v>
      </c>
    </row>
    <row r="57" spans="1:1" ht="57" customHeight="1" x14ac:dyDescent="0.3">
      <c r="A57" s="47"/>
    </row>
    <row r="58" spans="1:1" ht="110.4" x14ac:dyDescent="0.3">
      <c r="A58" s="47" t="str">
        <f>INDEX(tTrad[inst_genset_msg_4],MATCH(sl_language,tTrad[[Langue]:[Langue]],0))</f>
        <v xml:space="preserve">As a good practice for every new version, please change the version number. This is also recommended for draft versions, since it is difficult to keep track. You can modify as much as you want the “form_title" to contain country/operation or location as well as the year and “form_id” by replacing GLO with the initials of your country/operation- just make sure for the latter that you have no spaces or special caracters in this ID.
</v>
      </c>
    </row>
    <row r="59" spans="1:1" x14ac:dyDescent="0.3">
      <c r="A59" s="55" t="str">
        <f>INDEX(tTrad[inst_genset_msg_7],MATCH(sl_language,tTrad[[Langue]:[Langue]],0))</f>
        <v xml:space="preserve">    Automatic naming</v>
      </c>
    </row>
    <row r="60" spans="1:1" ht="77.099999999999994" customHeight="1" x14ac:dyDescent="0.3">
      <c r="A60" s="47" t="str">
        <f>INDEX(tTrad[inst_genset_msg_8],MATCH(sl_language,tTrad[[Langue]:[Langue]],0))</f>
        <v>An automatic naming of the survey is in place that concatenates the values to different questions (by default the survey name and the household number). This is to help enumerators identify finished or to-be-finished forms on the phone easily. You can add or modify these elements as much as you want so long as you test them thoroughly.</v>
      </c>
    </row>
    <row r="61" spans="1:1" ht="54" customHeight="1" x14ac:dyDescent="0.3">
      <c r="A61" s="47"/>
    </row>
    <row r="62" spans="1:1" x14ac:dyDescent="0.3">
      <c r="A62" s="47"/>
    </row>
    <row r="63" spans="1:1" ht="18" customHeight="1" x14ac:dyDescent="0.3">
      <c r="A63" s="47"/>
    </row>
    <row r="64" spans="1:1" ht="96.6" x14ac:dyDescent="0.3">
      <c r="A64" s="47" t="str">
        <f>INDEX(tTrad[inst_test_msg_1],MATCH(sl_language,tTrad[[Langue]:[Langue]],0))</f>
        <v>To test your form, you can use the online XLS converter, see below,  or if you are in an area with spotty internet you can use the offline XLS converter which has an inbuilt validator as well. It will only convert the xls to an xml if the syntax is correct. https://www.dropbox.com/s/gvfvt60agv8a91w/ODK%20XLSForm%20Offline.exe?dl=0 . This converter will therefore help you both validate the form and convert it to XML, which you will then need load on your Aggregate VM.</v>
      </c>
    </row>
    <row r="65" spans="1:1" ht="22.8" x14ac:dyDescent="0.3">
      <c r="A65" s="53" t="str">
        <f>INDEX(tTrad[inst_test_msg_2],MATCH(sl_language,tTrad[[Langue]:[Langue]],0))</f>
        <v xml:space="preserve">    Make sure that you test your survey extensively after setting it up to avoid any bad surprises that the validation tool may not have seen (be it logical or technical)! </v>
      </c>
    </row>
  </sheetData>
  <sheetProtection sheet="1" objects="1" scenarios="1"/>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sheetPr>
  <dimension ref="A1:AB1040"/>
  <sheetViews>
    <sheetView zoomScale="70" zoomScaleNormal="70" workbookViewId="0">
      <pane xSplit="2" ySplit="1" topLeftCell="L100" activePane="bottomRight" state="frozen"/>
      <selection pane="topRight" activeCell="C1" sqref="C1"/>
      <selection pane="bottomLeft" activeCell="A2" sqref="A2"/>
      <selection pane="bottomRight" activeCell="O112" sqref="O112"/>
    </sheetView>
  </sheetViews>
  <sheetFormatPr defaultColWidth="12.44140625" defaultRowHeight="14.4" x14ac:dyDescent="0.3"/>
  <cols>
    <col min="1" max="1" width="30.109375" style="74" customWidth="1"/>
    <col min="2" max="2" width="28.33203125" style="141" customWidth="1"/>
    <col min="3" max="3" width="37.44140625" style="78" customWidth="1"/>
    <col min="4" max="4" width="51" style="78" bestFit="1" customWidth="1"/>
    <col min="5" max="5" width="40.6640625" style="74" customWidth="1"/>
    <col min="6" max="6" width="24" style="74" customWidth="1"/>
    <col min="7" max="7" width="39.5546875" style="74" customWidth="1"/>
    <col min="8" max="8" width="42.33203125" style="74" bestFit="1" customWidth="1"/>
    <col min="9" max="9" width="33.88671875" style="74" bestFit="1" customWidth="1"/>
    <col min="10" max="10" width="21.33203125" style="74" customWidth="1"/>
    <col min="11" max="11" width="11.88671875" style="74" customWidth="1"/>
    <col min="12" max="12" width="24.44140625" style="74" customWidth="1"/>
    <col min="13" max="13" width="25.6640625" style="74" customWidth="1"/>
    <col min="14" max="14" width="31.6640625" style="74" customWidth="1"/>
    <col min="15" max="15" width="31.44140625" style="74" customWidth="1"/>
    <col min="16" max="16" width="62.44140625" style="74" customWidth="1"/>
    <col min="17" max="17" width="32.88671875" style="74" customWidth="1"/>
    <col min="18" max="18" width="9.6640625" style="74" customWidth="1"/>
    <col min="19" max="21" width="14.88671875" style="74" customWidth="1"/>
    <col min="22" max="22" width="14.109375" style="74" customWidth="1"/>
    <col min="23" max="23" width="11.44140625" style="74" customWidth="1"/>
    <col min="24" max="24" width="56.88671875" style="74" customWidth="1"/>
    <col min="25" max="25" width="66" style="74" customWidth="1"/>
    <col min="26" max="28" width="120.88671875" style="74" customWidth="1"/>
    <col min="29" max="16384" width="12.44140625" style="74"/>
  </cols>
  <sheetData>
    <row r="1" spans="1:28" s="69" customFormat="1" ht="28.8" x14ac:dyDescent="0.3">
      <c r="A1" s="69" t="s">
        <v>17</v>
      </c>
      <c r="B1" s="69" t="s">
        <v>18</v>
      </c>
      <c r="C1" s="69" t="s">
        <v>19</v>
      </c>
      <c r="D1" s="69" t="s">
        <v>33</v>
      </c>
      <c r="E1" s="69" t="s">
        <v>628</v>
      </c>
      <c r="F1" s="69" t="s">
        <v>627</v>
      </c>
      <c r="G1" s="69" t="s">
        <v>20</v>
      </c>
      <c r="H1" s="69" t="s">
        <v>34</v>
      </c>
      <c r="I1" s="69" t="s">
        <v>626</v>
      </c>
      <c r="J1" s="69" t="s">
        <v>625</v>
      </c>
      <c r="K1" s="69" t="s">
        <v>21</v>
      </c>
      <c r="L1" s="69" t="s">
        <v>22</v>
      </c>
      <c r="M1" s="69" t="s">
        <v>35</v>
      </c>
      <c r="N1" s="69" t="s">
        <v>1156</v>
      </c>
      <c r="O1" s="69" t="s">
        <v>1157</v>
      </c>
      <c r="P1" s="69" t="s">
        <v>23</v>
      </c>
      <c r="Q1" s="69" t="s">
        <v>24</v>
      </c>
      <c r="R1" s="69" t="s">
        <v>624</v>
      </c>
      <c r="S1" s="69" t="s">
        <v>25</v>
      </c>
      <c r="T1" s="69" t="s">
        <v>26</v>
      </c>
      <c r="U1" s="69" t="s">
        <v>623</v>
      </c>
      <c r="V1" s="69" t="s">
        <v>27</v>
      </c>
      <c r="W1" s="69" t="s">
        <v>28</v>
      </c>
      <c r="X1" s="171" t="s">
        <v>1525</v>
      </c>
      <c r="Y1" s="172" t="s">
        <v>1526</v>
      </c>
    </row>
    <row r="2" spans="1:28" x14ac:dyDescent="0.3">
      <c r="A2" s="117" t="s">
        <v>36</v>
      </c>
      <c r="B2" s="139" t="s">
        <v>37</v>
      </c>
      <c r="C2" s="117"/>
      <c r="D2" s="117"/>
      <c r="E2" s="117"/>
      <c r="F2" s="117"/>
      <c r="G2" s="117"/>
      <c r="H2" s="117"/>
      <c r="I2" s="117"/>
      <c r="J2" s="118"/>
      <c r="K2" s="117"/>
      <c r="L2" s="117"/>
      <c r="M2" s="117"/>
      <c r="N2" s="117"/>
      <c r="O2" s="117"/>
      <c r="P2" s="117"/>
      <c r="Q2" s="117"/>
      <c r="R2" s="117"/>
      <c r="S2" s="117"/>
      <c r="T2" s="117"/>
      <c r="U2" s="117"/>
      <c r="V2" s="117"/>
      <c r="W2" s="117"/>
      <c r="X2" s="129"/>
      <c r="Y2" s="129"/>
      <c r="Z2" s="70"/>
      <c r="AA2" s="70"/>
      <c r="AB2" s="70"/>
    </row>
    <row r="3" spans="1:28" x14ac:dyDescent="0.3">
      <c r="A3" s="117" t="s">
        <v>38</v>
      </c>
      <c r="B3" s="139" t="s">
        <v>39</v>
      </c>
      <c r="C3" s="117"/>
      <c r="D3" s="117"/>
      <c r="E3" s="117"/>
      <c r="F3" s="117"/>
      <c r="G3" s="117"/>
      <c r="H3" s="117"/>
      <c r="I3" s="117"/>
      <c r="J3" s="118"/>
      <c r="K3" s="117"/>
      <c r="L3" s="117"/>
      <c r="M3" s="117"/>
      <c r="N3" s="117"/>
      <c r="O3" s="117"/>
      <c r="P3" s="117"/>
      <c r="Q3" s="117"/>
      <c r="R3" s="117"/>
      <c r="S3" s="117"/>
      <c r="T3" s="117"/>
      <c r="U3" s="117"/>
      <c r="V3" s="117"/>
      <c r="W3" s="117"/>
      <c r="X3" s="129"/>
      <c r="Y3" s="129"/>
      <c r="Z3" s="70"/>
      <c r="AA3" s="70"/>
      <c r="AB3" s="70"/>
    </row>
    <row r="4" spans="1:28" x14ac:dyDescent="0.3">
      <c r="A4" s="117" t="s">
        <v>40</v>
      </c>
      <c r="B4" s="139" t="s">
        <v>41</v>
      </c>
      <c r="C4" s="117"/>
      <c r="D4" s="117"/>
      <c r="E4" s="117"/>
      <c r="F4" s="117"/>
      <c r="G4" s="117"/>
      <c r="H4" s="117"/>
      <c r="I4" s="117"/>
      <c r="J4" s="118"/>
      <c r="K4" s="117"/>
      <c r="L4" s="117"/>
      <c r="M4" s="117"/>
      <c r="N4" s="117"/>
      <c r="O4" s="117"/>
      <c r="P4" s="117"/>
      <c r="Q4" s="117"/>
      <c r="R4" s="117"/>
      <c r="S4" s="117"/>
      <c r="T4" s="117"/>
      <c r="U4" s="117"/>
      <c r="V4" s="117"/>
      <c r="W4" s="117"/>
      <c r="X4" s="129"/>
      <c r="Y4" s="129"/>
      <c r="Z4" s="70"/>
      <c r="AA4" s="70"/>
      <c r="AB4" s="70"/>
    </row>
    <row r="5" spans="1:28" s="138" customFormat="1" ht="13.5" customHeight="1" x14ac:dyDescent="0.3">
      <c r="A5" s="117" t="s">
        <v>1154</v>
      </c>
      <c r="B5" s="139" t="s">
        <v>1155</v>
      </c>
      <c r="C5" s="117"/>
      <c r="D5" s="117"/>
      <c r="E5" s="117"/>
      <c r="F5" s="117"/>
      <c r="G5" s="117"/>
      <c r="H5" s="117"/>
      <c r="I5" s="117"/>
      <c r="J5" s="118"/>
      <c r="K5" s="117"/>
      <c r="L5" s="117"/>
      <c r="M5" s="117"/>
      <c r="N5" s="117"/>
      <c r="O5" s="117"/>
      <c r="P5" s="117"/>
      <c r="Q5" s="117"/>
      <c r="R5" s="117"/>
      <c r="S5" s="117"/>
      <c r="T5" s="117"/>
      <c r="U5" s="117"/>
      <c r="V5" s="117"/>
      <c r="W5" s="117"/>
      <c r="X5" s="136"/>
      <c r="Y5" s="136"/>
      <c r="Z5" s="137"/>
      <c r="AA5" s="137"/>
    </row>
    <row r="6" spans="1:28" ht="126.9" customHeight="1" x14ac:dyDescent="0.3">
      <c r="A6" s="117" t="s">
        <v>7</v>
      </c>
      <c r="B6" s="142" t="s">
        <v>663</v>
      </c>
      <c r="C6" s="117" t="s">
        <v>664</v>
      </c>
      <c r="D6" s="117" t="s">
        <v>665</v>
      </c>
      <c r="E6" s="123" t="s">
        <v>1441</v>
      </c>
      <c r="F6" s="118" t="s">
        <v>1183</v>
      </c>
      <c r="G6" s="117"/>
      <c r="H6" s="117"/>
      <c r="I6" s="117"/>
      <c r="J6" s="118"/>
      <c r="K6" s="117"/>
      <c r="L6" s="117"/>
      <c r="M6" s="117"/>
      <c r="N6" s="117"/>
      <c r="O6" s="117"/>
      <c r="P6" s="117"/>
      <c r="Q6" s="117"/>
      <c r="R6" s="117"/>
      <c r="S6" s="117"/>
      <c r="T6" s="117"/>
      <c r="U6" s="117"/>
      <c r="V6" s="117"/>
      <c r="W6" s="117"/>
      <c r="X6" s="129"/>
      <c r="Y6" s="129"/>
      <c r="Z6" s="70"/>
      <c r="AA6" s="70"/>
      <c r="AB6" s="70"/>
    </row>
    <row r="7" spans="1:28" x14ac:dyDescent="0.3">
      <c r="A7" s="117" t="s">
        <v>44</v>
      </c>
      <c r="B7" s="60" t="s">
        <v>621</v>
      </c>
      <c r="C7" s="117" t="s">
        <v>666</v>
      </c>
      <c r="D7" s="117" t="s">
        <v>667</v>
      </c>
      <c r="E7" s="118" t="s">
        <v>1303</v>
      </c>
      <c r="F7" s="118" t="s">
        <v>1169</v>
      </c>
      <c r="G7" s="117"/>
      <c r="H7" s="117"/>
      <c r="I7" s="117"/>
      <c r="J7" s="118"/>
      <c r="K7" s="117"/>
      <c r="L7" s="117"/>
      <c r="M7" s="117"/>
      <c r="N7" s="117"/>
      <c r="O7" s="117"/>
      <c r="P7" s="117"/>
      <c r="Q7" s="117"/>
      <c r="R7" s="117"/>
      <c r="S7" s="117"/>
      <c r="T7" s="117"/>
      <c r="U7" s="117"/>
      <c r="V7" s="117"/>
      <c r="W7" s="117"/>
      <c r="X7" s="129"/>
      <c r="Y7" s="129"/>
      <c r="Z7" s="70"/>
      <c r="AA7" s="70"/>
      <c r="AB7" s="70"/>
    </row>
    <row r="8" spans="1:28" x14ac:dyDescent="0.3">
      <c r="A8" s="117" t="s">
        <v>15</v>
      </c>
      <c r="B8" s="143" t="s">
        <v>620</v>
      </c>
      <c r="C8" s="117"/>
      <c r="D8" s="117"/>
      <c r="E8" s="117"/>
      <c r="F8" s="117"/>
      <c r="G8" s="117"/>
      <c r="H8" s="117"/>
      <c r="I8" s="117"/>
      <c r="J8" s="118"/>
      <c r="K8" s="117"/>
      <c r="L8" s="117"/>
      <c r="M8" s="117"/>
      <c r="N8" s="117"/>
      <c r="O8" s="117"/>
      <c r="P8" s="121" t="s">
        <v>619</v>
      </c>
      <c r="Q8" s="117"/>
      <c r="R8" s="117"/>
      <c r="S8" s="117"/>
      <c r="T8" s="117"/>
      <c r="U8" s="117"/>
      <c r="V8" s="117"/>
      <c r="W8" s="117"/>
      <c r="X8" s="129"/>
      <c r="Y8" s="129"/>
      <c r="Z8" s="70"/>
      <c r="AA8" s="70"/>
      <c r="AB8" s="70"/>
    </row>
    <row r="9" spans="1:28" ht="127.5" customHeight="1" x14ac:dyDescent="0.3">
      <c r="A9" s="119" t="s">
        <v>3</v>
      </c>
      <c r="B9" s="60" t="s">
        <v>47</v>
      </c>
      <c r="C9" s="119" t="s">
        <v>1131</v>
      </c>
      <c r="D9" s="119" t="s">
        <v>668</v>
      </c>
      <c r="E9" s="156" t="s">
        <v>1304</v>
      </c>
      <c r="F9" s="120" t="s">
        <v>1170</v>
      </c>
      <c r="G9" s="121"/>
      <c r="H9" s="121"/>
      <c r="I9" s="121"/>
      <c r="J9" s="121"/>
      <c r="K9" s="120" t="s">
        <v>618</v>
      </c>
      <c r="L9" s="120" t="s">
        <v>1089</v>
      </c>
      <c r="M9" s="120" t="s">
        <v>1090</v>
      </c>
      <c r="N9" s="156" t="s">
        <v>1311</v>
      </c>
      <c r="O9" s="123" t="s">
        <v>1492</v>
      </c>
      <c r="P9" s="117"/>
      <c r="Q9" s="117"/>
      <c r="R9" s="117"/>
      <c r="S9" s="117"/>
      <c r="T9" s="117"/>
      <c r="U9" s="117"/>
      <c r="V9" s="117"/>
      <c r="W9" s="120" t="s">
        <v>43</v>
      </c>
      <c r="X9" s="96" t="s">
        <v>1076</v>
      </c>
      <c r="Y9" s="96" t="s">
        <v>1077</v>
      </c>
      <c r="Z9" s="70"/>
      <c r="AA9" s="70"/>
      <c r="AB9" s="70"/>
    </row>
    <row r="10" spans="1:28" ht="117.9" customHeight="1" x14ac:dyDescent="0.3">
      <c r="A10" s="119" t="s">
        <v>3</v>
      </c>
      <c r="B10" s="60" t="s">
        <v>45</v>
      </c>
      <c r="C10" s="119" t="s">
        <v>1132</v>
      </c>
      <c r="D10" s="119" t="s">
        <v>669</v>
      </c>
      <c r="E10" s="156" t="s">
        <v>1305</v>
      </c>
      <c r="F10" s="120" t="s">
        <v>1171</v>
      </c>
      <c r="G10" s="121"/>
      <c r="H10" s="121"/>
      <c r="I10" s="121"/>
      <c r="J10" s="121"/>
      <c r="K10" s="120" t="s">
        <v>617</v>
      </c>
      <c r="L10" s="120" t="s">
        <v>1092</v>
      </c>
      <c r="M10" s="120" t="s">
        <v>1091</v>
      </c>
      <c r="N10" s="156" t="s">
        <v>1312</v>
      </c>
      <c r="O10" s="123" t="s">
        <v>1493</v>
      </c>
      <c r="P10" s="117"/>
      <c r="Q10" s="117"/>
      <c r="R10" s="117"/>
      <c r="S10" s="117"/>
      <c r="T10" s="117"/>
      <c r="U10" s="117"/>
      <c r="V10" s="117"/>
      <c r="W10" s="120" t="s">
        <v>43</v>
      </c>
      <c r="X10" s="96" t="s">
        <v>1076</v>
      </c>
      <c r="Y10" s="96" t="s">
        <v>1077</v>
      </c>
      <c r="Z10" s="70"/>
      <c r="AA10" s="70"/>
      <c r="AB10" s="70"/>
    </row>
    <row r="11" spans="1:28" ht="129.9" customHeight="1" x14ac:dyDescent="0.3">
      <c r="A11" s="120" t="s">
        <v>3</v>
      </c>
      <c r="B11" s="60" t="s">
        <v>46</v>
      </c>
      <c r="C11" s="119" t="s">
        <v>1133</v>
      </c>
      <c r="D11" s="119" t="s">
        <v>670</v>
      </c>
      <c r="E11" s="156" t="s">
        <v>1306</v>
      </c>
      <c r="F11" s="120" t="s">
        <v>1172</v>
      </c>
      <c r="G11" s="121"/>
      <c r="H11" s="121"/>
      <c r="I11" s="121"/>
      <c r="J11" s="121"/>
      <c r="K11" s="120" t="s">
        <v>616</v>
      </c>
      <c r="L11" s="120" t="s">
        <v>1093</v>
      </c>
      <c r="M11" s="120" t="s">
        <v>1099</v>
      </c>
      <c r="N11" s="156" t="s">
        <v>1313</v>
      </c>
      <c r="O11" s="123" t="s">
        <v>1494</v>
      </c>
      <c r="P11" s="117"/>
      <c r="Q11" s="117"/>
      <c r="R11" s="117"/>
      <c r="S11" s="117"/>
      <c r="T11" s="117"/>
      <c r="U11" s="117"/>
      <c r="V11" s="117"/>
      <c r="W11" s="120" t="s">
        <v>43</v>
      </c>
      <c r="X11" s="96" t="s">
        <v>1076</v>
      </c>
      <c r="Y11" s="96" t="s">
        <v>1077</v>
      </c>
      <c r="Z11" s="70"/>
      <c r="AA11" s="70"/>
      <c r="AB11" s="70"/>
    </row>
    <row r="12" spans="1:28" s="95" customFormat="1" ht="101.4" customHeight="1" x14ac:dyDescent="0.3">
      <c r="A12" s="117" t="s">
        <v>11</v>
      </c>
      <c r="B12" s="75" t="s">
        <v>615</v>
      </c>
      <c r="C12" s="117" t="s">
        <v>614</v>
      </c>
      <c r="D12" s="117" t="s">
        <v>671</v>
      </c>
      <c r="E12" s="157" t="s">
        <v>613</v>
      </c>
      <c r="F12" s="117" t="s">
        <v>1173</v>
      </c>
      <c r="G12" s="117"/>
      <c r="H12" s="117"/>
      <c r="I12" s="117"/>
      <c r="J12" s="118"/>
      <c r="K12" s="117" t="s">
        <v>42</v>
      </c>
      <c r="L12" s="117" t="s">
        <v>612</v>
      </c>
      <c r="M12" s="117" t="s">
        <v>1100</v>
      </c>
      <c r="N12" s="157" t="s">
        <v>1310</v>
      </c>
      <c r="O12" s="123" t="s">
        <v>1495</v>
      </c>
      <c r="P12" s="117"/>
      <c r="Q12" s="117"/>
      <c r="R12" s="117"/>
      <c r="S12" s="117"/>
      <c r="T12" s="117"/>
      <c r="U12" s="117"/>
      <c r="V12" s="117" t="s">
        <v>32</v>
      </c>
      <c r="W12" s="117" t="s">
        <v>43</v>
      </c>
      <c r="X12" s="129"/>
      <c r="Y12" s="129"/>
      <c r="Z12" s="70"/>
      <c r="AA12" s="70"/>
      <c r="AB12" s="70"/>
    </row>
    <row r="13" spans="1:28" ht="144.6" customHeight="1" x14ac:dyDescent="0.3">
      <c r="A13" s="120" t="s">
        <v>3</v>
      </c>
      <c r="B13" s="131" t="s">
        <v>48</v>
      </c>
      <c r="C13" s="120" t="s">
        <v>611</v>
      </c>
      <c r="D13" s="120" t="s">
        <v>672</v>
      </c>
      <c r="E13" s="156" t="s">
        <v>1307</v>
      </c>
      <c r="F13" s="120" t="s">
        <v>1174</v>
      </c>
      <c r="G13" s="152"/>
      <c r="H13" s="120"/>
      <c r="I13" s="156"/>
      <c r="J13" s="120"/>
      <c r="K13" s="120" t="s">
        <v>610</v>
      </c>
      <c r="L13" s="120" t="s">
        <v>1094</v>
      </c>
      <c r="M13" s="120" t="s">
        <v>1101</v>
      </c>
      <c r="N13" s="156" t="s">
        <v>1314</v>
      </c>
      <c r="O13" s="123" t="s">
        <v>1496</v>
      </c>
      <c r="P13" s="135"/>
      <c r="Q13" s="120" t="s">
        <v>54</v>
      </c>
      <c r="R13" s="135"/>
      <c r="S13" s="135"/>
      <c r="T13" s="135"/>
      <c r="U13" s="135"/>
      <c r="V13" s="135"/>
      <c r="W13" s="120" t="s">
        <v>43</v>
      </c>
      <c r="X13" s="97" t="s">
        <v>1078</v>
      </c>
      <c r="Y13" s="97" t="s">
        <v>1079</v>
      </c>
      <c r="Z13" s="72"/>
      <c r="AA13" s="72"/>
      <c r="AB13" s="72"/>
    </row>
    <row r="14" spans="1:28" ht="142.5" customHeight="1" x14ac:dyDescent="0.3">
      <c r="A14" s="117" t="s">
        <v>3</v>
      </c>
      <c r="B14" s="75" t="s">
        <v>50</v>
      </c>
      <c r="C14" s="117" t="s">
        <v>609</v>
      </c>
      <c r="D14" s="117" t="s">
        <v>673</v>
      </c>
      <c r="E14" s="157" t="s">
        <v>608</v>
      </c>
      <c r="F14" s="117" t="s">
        <v>1175</v>
      </c>
      <c r="G14" s="128"/>
      <c r="H14" s="128"/>
      <c r="I14" s="128"/>
      <c r="J14" s="128"/>
      <c r="K14" s="120" t="s">
        <v>607</v>
      </c>
      <c r="L14" s="120" t="s">
        <v>1095</v>
      </c>
      <c r="M14" s="120" t="s">
        <v>1102</v>
      </c>
      <c r="N14" s="157" t="s">
        <v>1315</v>
      </c>
      <c r="O14" s="123" t="s">
        <v>1497</v>
      </c>
      <c r="P14" s="128"/>
      <c r="Q14" s="128"/>
      <c r="R14" s="117"/>
      <c r="S14" s="117"/>
      <c r="T14" s="117"/>
      <c r="U14" s="117"/>
      <c r="V14" s="117"/>
      <c r="W14" s="117" t="s">
        <v>43</v>
      </c>
      <c r="X14" s="98" t="s">
        <v>1080</v>
      </c>
      <c r="Y14" s="98" t="s">
        <v>1081</v>
      </c>
      <c r="Z14" s="70"/>
      <c r="AA14" s="70"/>
      <c r="AB14" s="70"/>
    </row>
    <row r="15" spans="1:28" ht="92.4" customHeight="1" x14ac:dyDescent="0.3">
      <c r="A15" s="117" t="s">
        <v>3</v>
      </c>
      <c r="B15" s="75" t="s">
        <v>52</v>
      </c>
      <c r="C15" s="117" t="s">
        <v>606</v>
      </c>
      <c r="D15" s="117" t="s">
        <v>605</v>
      </c>
      <c r="E15" s="157" t="s">
        <v>1308</v>
      </c>
      <c r="F15" s="117" t="s">
        <v>1176</v>
      </c>
      <c r="G15" s="117"/>
      <c r="H15" s="117"/>
      <c r="I15" s="117"/>
      <c r="J15" s="118"/>
      <c r="K15" s="117"/>
      <c r="L15" s="117"/>
      <c r="M15" s="117"/>
      <c r="N15" s="117"/>
      <c r="O15" s="117"/>
      <c r="P15" s="117"/>
      <c r="Q15" s="117"/>
      <c r="R15" s="117"/>
      <c r="S15" s="117"/>
      <c r="T15" s="117"/>
      <c r="U15" s="117"/>
      <c r="V15" s="117"/>
      <c r="W15" s="117" t="s">
        <v>43</v>
      </c>
      <c r="X15" s="129"/>
      <c r="Y15" s="129"/>
      <c r="Z15" s="70"/>
      <c r="AA15" s="70"/>
      <c r="AB15" s="70"/>
    </row>
    <row r="16" spans="1:28" ht="28.8" x14ac:dyDescent="0.3">
      <c r="A16" s="117" t="s">
        <v>15</v>
      </c>
      <c r="B16" s="75" t="s">
        <v>679</v>
      </c>
      <c r="C16" s="117"/>
      <c r="D16" s="117"/>
      <c r="E16" s="117"/>
      <c r="F16" s="117"/>
      <c r="G16" s="117"/>
      <c r="H16" s="117"/>
      <c r="I16" s="117"/>
      <c r="J16" s="118"/>
      <c r="K16" s="117"/>
      <c r="L16" s="117"/>
      <c r="M16" s="117"/>
      <c r="N16" s="117"/>
      <c r="O16" s="117"/>
      <c r="P16" s="121" t="s">
        <v>603</v>
      </c>
      <c r="Q16" s="117"/>
      <c r="R16" s="117"/>
      <c r="S16" s="117"/>
      <c r="T16" s="117"/>
      <c r="U16" s="117"/>
      <c r="V16" s="117"/>
      <c r="W16" s="117"/>
      <c r="X16" s="97" t="s">
        <v>1082</v>
      </c>
      <c r="Y16" s="97" t="s">
        <v>1083</v>
      </c>
      <c r="Z16" s="70"/>
      <c r="AA16" s="70"/>
      <c r="AB16" s="70"/>
    </row>
    <row r="17" spans="1:28" ht="155.4" customHeight="1" x14ac:dyDescent="0.3">
      <c r="A17" s="117" t="s">
        <v>7</v>
      </c>
      <c r="B17" s="142" t="s">
        <v>676</v>
      </c>
      <c r="C17" s="117" t="s">
        <v>677</v>
      </c>
      <c r="D17" s="117" t="s">
        <v>678</v>
      </c>
      <c r="E17" s="117" t="s">
        <v>1309</v>
      </c>
      <c r="F17" s="117" t="s">
        <v>1184</v>
      </c>
      <c r="G17" s="117"/>
      <c r="H17" s="117"/>
      <c r="I17" s="117"/>
      <c r="J17" s="118"/>
      <c r="K17" s="117"/>
      <c r="L17" s="117"/>
      <c r="M17" s="117"/>
      <c r="N17" s="117"/>
      <c r="O17" s="117"/>
      <c r="P17" s="117"/>
      <c r="Q17" s="117"/>
      <c r="R17" s="117"/>
      <c r="S17" s="117"/>
      <c r="T17" s="117"/>
      <c r="U17" s="117"/>
      <c r="V17" s="117"/>
      <c r="W17" s="117"/>
      <c r="X17" s="129"/>
      <c r="Y17" s="129"/>
      <c r="Z17" s="70"/>
      <c r="AA17" s="70"/>
      <c r="AB17" s="70"/>
    </row>
    <row r="18" spans="1:28" ht="105" customHeight="1" x14ac:dyDescent="0.3">
      <c r="A18" s="117" t="s">
        <v>56</v>
      </c>
      <c r="B18" s="75" t="s">
        <v>675</v>
      </c>
      <c r="C18" s="117" t="s">
        <v>1160</v>
      </c>
      <c r="D18" s="117" t="s">
        <v>1161</v>
      </c>
      <c r="E18" s="118" t="s">
        <v>1442</v>
      </c>
      <c r="F18" s="118" t="s">
        <v>1177</v>
      </c>
      <c r="G18" s="117"/>
      <c r="H18" s="117"/>
      <c r="I18" s="117"/>
      <c r="J18" s="118"/>
      <c r="K18" s="117"/>
      <c r="L18" s="117"/>
      <c r="M18" s="117"/>
      <c r="N18" s="117"/>
      <c r="O18" s="117"/>
      <c r="P18" s="117"/>
      <c r="Q18" s="117"/>
      <c r="R18" s="117"/>
      <c r="S18" s="117"/>
      <c r="T18" s="117"/>
      <c r="U18" s="117"/>
      <c r="V18" s="117"/>
      <c r="W18" s="117"/>
      <c r="X18" s="129"/>
      <c r="Y18" s="129"/>
      <c r="Z18" s="70"/>
      <c r="AA18" s="70"/>
      <c r="AB18" s="70"/>
    </row>
    <row r="19" spans="1:28" x14ac:dyDescent="0.3">
      <c r="A19" s="117" t="s">
        <v>15</v>
      </c>
      <c r="B19" s="75" t="s">
        <v>604</v>
      </c>
      <c r="C19" s="117"/>
      <c r="D19" s="117"/>
      <c r="E19" s="117"/>
      <c r="F19" s="118"/>
      <c r="G19" s="117"/>
      <c r="H19" s="117"/>
      <c r="I19" s="117"/>
      <c r="J19" s="118"/>
      <c r="K19" s="117"/>
      <c r="L19" s="117"/>
      <c r="M19" s="117"/>
      <c r="N19" s="117"/>
      <c r="O19" s="117"/>
      <c r="P19" s="121" t="s">
        <v>1162</v>
      </c>
      <c r="Q19" s="117"/>
      <c r="R19" s="117"/>
      <c r="S19" s="117"/>
      <c r="T19" s="117"/>
      <c r="U19" s="117"/>
      <c r="V19" s="117"/>
      <c r="W19" s="117"/>
      <c r="X19" s="129"/>
      <c r="Y19" s="129"/>
      <c r="Z19" s="70"/>
      <c r="AA19" s="70"/>
      <c r="AB19" s="70"/>
    </row>
    <row r="20" spans="1:28" x14ac:dyDescent="0.3">
      <c r="A20" s="117" t="s">
        <v>15</v>
      </c>
      <c r="B20" s="75" t="s">
        <v>601</v>
      </c>
      <c r="C20" s="117"/>
      <c r="D20" s="117"/>
      <c r="E20" s="117"/>
      <c r="F20" s="118"/>
      <c r="G20" s="117"/>
      <c r="H20" s="117"/>
      <c r="I20" s="117"/>
      <c r="J20" s="118"/>
      <c r="K20" s="117"/>
      <c r="L20" s="117"/>
      <c r="M20" s="117"/>
      <c r="N20" s="117"/>
      <c r="O20" s="117"/>
      <c r="P20" s="121" t="s">
        <v>594</v>
      </c>
      <c r="Q20" s="117"/>
      <c r="R20" s="117"/>
      <c r="S20" s="117"/>
      <c r="T20" s="117"/>
      <c r="U20" s="117"/>
      <c r="V20" s="117"/>
      <c r="W20" s="117"/>
      <c r="X20" s="129"/>
      <c r="Y20" s="129"/>
      <c r="Z20" s="70"/>
      <c r="AA20" s="70"/>
      <c r="AB20" s="70"/>
    </row>
    <row r="21" spans="1:28" x14ac:dyDescent="0.3">
      <c r="A21" s="117" t="s">
        <v>15</v>
      </c>
      <c r="B21" s="75" t="s">
        <v>680</v>
      </c>
      <c r="C21" s="117"/>
      <c r="D21" s="117"/>
      <c r="E21" s="117"/>
      <c r="F21" s="118"/>
      <c r="G21" s="117"/>
      <c r="H21" s="117"/>
      <c r="I21" s="117"/>
      <c r="J21" s="118"/>
      <c r="K21" s="117"/>
      <c r="L21" s="117"/>
      <c r="M21" s="117"/>
      <c r="N21" s="117"/>
      <c r="O21" s="117"/>
      <c r="P21" s="121" t="s">
        <v>681</v>
      </c>
      <c r="Q21" s="117"/>
      <c r="R21" s="117"/>
      <c r="S21" s="117"/>
      <c r="T21" s="117"/>
      <c r="U21" s="117"/>
      <c r="V21" s="117"/>
      <c r="W21" s="117"/>
      <c r="X21" s="129"/>
      <c r="Y21" s="129"/>
      <c r="Z21" s="70"/>
      <c r="AA21" s="70"/>
      <c r="AB21" s="70"/>
    </row>
    <row r="22" spans="1:28" x14ac:dyDescent="0.3">
      <c r="A22" s="117" t="s">
        <v>15</v>
      </c>
      <c r="B22" s="75" t="s">
        <v>600</v>
      </c>
      <c r="C22" s="117"/>
      <c r="D22" s="117"/>
      <c r="E22" s="117"/>
      <c r="F22" s="117"/>
      <c r="G22" s="117"/>
      <c r="H22" s="117"/>
      <c r="I22" s="117"/>
      <c r="J22" s="118"/>
      <c r="K22" s="117"/>
      <c r="L22" s="117"/>
      <c r="M22" s="117"/>
      <c r="N22" s="117"/>
      <c r="O22" s="117"/>
      <c r="P22" s="121" t="s">
        <v>593</v>
      </c>
      <c r="Q22" s="117"/>
      <c r="R22" s="117"/>
      <c r="S22" s="117"/>
      <c r="T22" s="117"/>
      <c r="U22" s="117"/>
      <c r="V22" s="117"/>
      <c r="W22" s="117"/>
      <c r="X22" s="129"/>
      <c r="Y22" s="129"/>
      <c r="Z22" s="70"/>
      <c r="AA22" s="70"/>
      <c r="AB22" s="70"/>
    </row>
    <row r="23" spans="1:28" ht="28.8" x14ac:dyDescent="0.3">
      <c r="A23" s="117" t="s">
        <v>15</v>
      </c>
      <c r="B23" s="75" t="s">
        <v>599</v>
      </c>
      <c r="C23" s="117"/>
      <c r="D23" s="117"/>
      <c r="E23" s="117"/>
      <c r="F23" s="117"/>
      <c r="G23" s="117"/>
      <c r="H23" s="117"/>
      <c r="I23" s="117"/>
      <c r="J23" s="118"/>
      <c r="K23" s="117"/>
      <c r="L23" s="117"/>
      <c r="M23" s="117"/>
      <c r="N23" s="117"/>
      <c r="O23" s="117"/>
      <c r="P23" s="121" t="s">
        <v>592</v>
      </c>
      <c r="Q23" s="117"/>
      <c r="R23" s="117"/>
      <c r="S23" s="117"/>
      <c r="T23" s="117"/>
      <c r="U23" s="117"/>
      <c r="V23" s="117"/>
      <c r="W23" s="117"/>
      <c r="X23" s="129" t="s">
        <v>682</v>
      </c>
      <c r="Y23" s="129" t="s">
        <v>1084</v>
      </c>
      <c r="Z23" s="70"/>
      <c r="AA23" s="70"/>
      <c r="AB23" s="70"/>
    </row>
    <row r="24" spans="1:28" x14ac:dyDescent="0.3">
      <c r="A24" s="117" t="s">
        <v>15</v>
      </c>
      <c r="B24" s="75" t="s">
        <v>598</v>
      </c>
      <c r="C24" s="117"/>
      <c r="D24" s="117"/>
      <c r="E24" s="117"/>
      <c r="F24" s="117"/>
      <c r="G24" s="117"/>
      <c r="H24" s="117"/>
      <c r="I24" s="117"/>
      <c r="J24" s="118"/>
      <c r="K24" s="117"/>
      <c r="L24" s="117"/>
      <c r="M24" s="117"/>
      <c r="N24" s="117"/>
      <c r="O24" s="117"/>
      <c r="P24" s="121" t="s">
        <v>591</v>
      </c>
      <c r="Q24" s="117"/>
      <c r="R24" s="117"/>
      <c r="S24" s="117"/>
      <c r="T24" s="117"/>
      <c r="U24" s="117"/>
      <c r="V24" s="117"/>
      <c r="W24" s="117"/>
      <c r="X24" s="129"/>
      <c r="Y24" s="129"/>
      <c r="Z24" s="70"/>
      <c r="AA24" s="70"/>
      <c r="AB24" s="70"/>
    </row>
    <row r="25" spans="1:28" x14ac:dyDescent="0.3">
      <c r="A25" s="117" t="s">
        <v>15</v>
      </c>
      <c r="B25" s="75" t="s">
        <v>597</v>
      </c>
      <c r="C25" s="117"/>
      <c r="D25" s="117"/>
      <c r="E25" s="117"/>
      <c r="F25" s="117"/>
      <c r="G25" s="117"/>
      <c r="H25" s="117"/>
      <c r="I25" s="117"/>
      <c r="J25" s="118"/>
      <c r="K25" s="117"/>
      <c r="L25" s="117"/>
      <c r="M25" s="117"/>
      <c r="N25" s="117"/>
      <c r="O25" s="117"/>
      <c r="P25" s="121" t="s">
        <v>590</v>
      </c>
      <c r="Q25" s="117"/>
      <c r="R25" s="117"/>
      <c r="S25" s="117"/>
      <c r="T25" s="117"/>
      <c r="U25" s="117"/>
      <c r="V25" s="117"/>
      <c r="W25" s="117"/>
      <c r="X25" s="129"/>
      <c r="Y25" s="129"/>
      <c r="Z25" s="70"/>
      <c r="AA25" s="70"/>
      <c r="AB25" s="70"/>
    </row>
    <row r="26" spans="1:28" ht="139.35" customHeight="1" x14ac:dyDescent="0.3">
      <c r="A26" s="117" t="s">
        <v>7</v>
      </c>
      <c r="B26" s="142" t="s">
        <v>683</v>
      </c>
      <c r="C26" s="117" t="s">
        <v>684</v>
      </c>
      <c r="D26" s="117" t="s">
        <v>685</v>
      </c>
      <c r="E26" s="158" t="s">
        <v>686</v>
      </c>
      <c r="F26" s="117" t="s">
        <v>1178</v>
      </c>
      <c r="G26" s="117"/>
      <c r="H26" s="117"/>
      <c r="I26" s="117"/>
      <c r="J26" s="118"/>
      <c r="K26" s="117"/>
      <c r="L26" s="117"/>
      <c r="M26" s="117"/>
      <c r="N26" s="117"/>
      <c r="O26" s="117"/>
      <c r="P26" s="121" t="s">
        <v>596</v>
      </c>
      <c r="Q26" s="117"/>
      <c r="R26" s="117"/>
      <c r="S26" s="117"/>
      <c r="T26" s="117"/>
      <c r="U26" s="117"/>
      <c r="V26" s="117"/>
      <c r="W26" s="117"/>
      <c r="X26" s="129"/>
      <c r="Y26" s="129"/>
      <c r="Z26" s="70"/>
      <c r="AA26" s="70"/>
      <c r="AB26" s="70"/>
    </row>
    <row r="27" spans="1:28" ht="193.5" customHeight="1" x14ac:dyDescent="0.3">
      <c r="A27" s="117" t="s">
        <v>55</v>
      </c>
      <c r="B27" s="75" t="s">
        <v>687</v>
      </c>
      <c r="C27" s="117" t="s">
        <v>688</v>
      </c>
      <c r="D27" s="117" t="s">
        <v>689</v>
      </c>
      <c r="E27" s="118" t="s">
        <v>1316</v>
      </c>
      <c r="F27" s="118" t="s">
        <v>1179</v>
      </c>
      <c r="G27" s="117" t="s">
        <v>1270</v>
      </c>
      <c r="H27" s="117" t="s">
        <v>1271</v>
      </c>
      <c r="I27" s="118" t="s">
        <v>1317</v>
      </c>
      <c r="J27" s="118" t="s">
        <v>1180</v>
      </c>
      <c r="K27" s="117"/>
      <c r="L27" s="117"/>
      <c r="M27" s="117"/>
      <c r="N27" s="117"/>
      <c r="O27" s="117"/>
      <c r="P27" s="117"/>
      <c r="Q27" s="117"/>
      <c r="R27" s="117"/>
      <c r="S27" s="117"/>
      <c r="T27" s="117"/>
      <c r="U27" s="117"/>
      <c r="V27" s="117"/>
      <c r="W27" s="117" t="s">
        <v>43</v>
      </c>
      <c r="X27" s="129"/>
      <c r="Y27" s="129"/>
      <c r="Z27" s="70"/>
      <c r="AA27" s="70"/>
      <c r="AB27" s="70"/>
    </row>
    <row r="28" spans="1:28" ht="75.900000000000006" customHeight="1" x14ac:dyDescent="0.3">
      <c r="A28" s="117" t="s">
        <v>2</v>
      </c>
      <c r="B28" s="75" t="s">
        <v>690</v>
      </c>
      <c r="C28" s="117" t="s">
        <v>691</v>
      </c>
      <c r="D28" s="117" t="s">
        <v>692</v>
      </c>
      <c r="E28" s="117" t="s">
        <v>1318</v>
      </c>
      <c r="F28" s="118" t="s">
        <v>1185</v>
      </c>
      <c r="G28" s="117" t="s">
        <v>1273</v>
      </c>
      <c r="H28" s="117" t="s">
        <v>1272</v>
      </c>
      <c r="I28" s="158" t="s">
        <v>1319</v>
      </c>
      <c r="J28" s="118" t="s">
        <v>1182</v>
      </c>
      <c r="K28" s="117"/>
      <c r="L28" s="117"/>
      <c r="M28" s="117"/>
      <c r="N28" s="117"/>
      <c r="O28" s="117"/>
      <c r="P28" s="117"/>
      <c r="Q28" s="117" t="s">
        <v>693</v>
      </c>
      <c r="R28" s="117"/>
      <c r="S28" s="117"/>
      <c r="T28" s="117"/>
      <c r="U28" s="117"/>
      <c r="V28" s="117"/>
      <c r="W28" s="117" t="s">
        <v>43</v>
      </c>
      <c r="X28" s="129"/>
      <c r="Y28" s="129"/>
      <c r="Z28" s="70"/>
      <c r="AA28" s="70"/>
      <c r="AB28" s="70"/>
    </row>
    <row r="29" spans="1:28" ht="81.599999999999994" customHeight="1" x14ac:dyDescent="0.3">
      <c r="A29" s="117" t="s">
        <v>53</v>
      </c>
      <c r="B29" s="75" t="s">
        <v>694</v>
      </c>
      <c r="C29" s="117" t="s">
        <v>695</v>
      </c>
      <c r="D29" s="117" t="s">
        <v>696</v>
      </c>
      <c r="E29" s="117" t="s">
        <v>1320</v>
      </c>
      <c r="F29" s="118" t="s">
        <v>1189</v>
      </c>
      <c r="G29" s="117"/>
      <c r="H29" s="117"/>
      <c r="I29" s="117"/>
      <c r="J29" s="118"/>
      <c r="K29" s="117"/>
      <c r="L29" s="117"/>
      <c r="M29" s="117"/>
      <c r="N29" s="117"/>
      <c r="O29" s="117"/>
      <c r="P29" s="117"/>
      <c r="Q29" s="117" t="s">
        <v>693</v>
      </c>
      <c r="R29" s="117"/>
      <c r="S29" s="117"/>
      <c r="T29" s="117"/>
      <c r="U29" s="117"/>
      <c r="V29" s="117"/>
      <c r="W29" s="117" t="s">
        <v>43</v>
      </c>
      <c r="X29" s="129"/>
      <c r="Y29" s="129"/>
      <c r="Z29" s="70"/>
      <c r="AA29" s="70"/>
      <c r="AB29" s="70"/>
    </row>
    <row r="30" spans="1:28" ht="15.6" x14ac:dyDescent="0.3">
      <c r="A30" s="153" t="s">
        <v>1300</v>
      </c>
      <c r="B30" s="154" t="s">
        <v>1301</v>
      </c>
      <c r="C30" s="117" t="s">
        <v>1527</v>
      </c>
      <c r="D30" s="117" t="s">
        <v>1593</v>
      </c>
      <c r="E30" s="173" t="s">
        <v>1595</v>
      </c>
      <c r="F30" s="118" t="s">
        <v>1585</v>
      </c>
      <c r="G30" s="117"/>
      <c r="H30" s="117"/>
      <c r="I30" s="117"/>
      <c r="J30" s="118"/>
      <c r="K30" s="117"/>
      <c r="L30" s="117"/>
      <c r="M30" s="117"/>
      <c r="N30" s="117"/>
      <c r="O30" s="117"/>
      <c r="P30" s="117"/>
      <c r="Q30" s="117"/>
      <c r="R30" s="117"/>
      <c r="S30" s="117"/>
      <c r="T30" s="117"/>
      <c r="U30" s="117"/>
      <c r="V30" s="117"/>
      <c r="W30" s="117"/>
      <c r="X30" s="129"/>
      <c r="Y30" s="129"/>
      <c r="Z30" s="70"/>
      <c r="AA30" s="70"/>
      <c r="AB30" s="70"/>
    </row>
    <row r="31" spans="1:28" ht="96.15" customHeight="1" x14ac:dyDescent="0.3">
      <c r="A31" s="117" t="s">
        <v>55</v>
      </c>
      <c r="B31" s="75" t="s">
        <v>697</v>
      </c>
      <c r="C31" s="117" t="s">
        <v>698</v>
      </c>
      <c r="D31" s="117" t="s">
        <v>699</v>
      </c>
      <c r="E31" s="117" t="s">
        <v>1321</v>
      </c>
      <c r="F31" s="118" t="s">
        <v>1188</v>
      </c>
      <c r="G31" s="117"/>
      <c r="H31" s="117"/>
      <c r="I31" s="117"/>
      <c r="J31" s="118"/>
      <c r="K31" s="117"/>
      <c r="L31" s="117"/>
      <c r="M31" s="117"/>
      <c r="N31" s="117"/>
      <c r="O31" s="117"/>
      <c r="P31" s="117"/>
      <c r="Q31" s="117" t="s">
        <v>693</v>
      </c>
      <c r="R31" s="117"/>
      <c r="S31" s="117"/>
      <c r="T31" s="117"/>
      <c r="U31" s="117"/>
      <c r="V31" s="117"/>
      <c r="W31" s="117" t="s">
        <v>43</v>
      </c>
      <c r="X31" s="129"/>
      <c r="Y31" s="129"/>
      <c r="Z31" s="70"/>
      <c r="AA31" s="70"/>
      <c r="AB31" s="70"/>
    </row>
    <row r="32" spans="1:28" ht="130.5" customHeight="1" x14ac:dyDescent="0.3">
      <c r="A32" s="117" t="s">
        <v>11</v>
      </c>
      <c r="B32" s="75" t="s">
        <v>700</v>
      </c>
      <c r="C32" s="118" t="s">
        <v>1388</v>
      </c>
      <c r="D32" s="117" t="s">
        <v>701</v>
      </c>
      <c r="E32" s="117" t="s">
        <v>1322</v>
      </c>
      <c r="F32" s="118" t="s">
        <v>1190</v>
      </c>
      <c r="G32" s="118" t="s">
        <v>702</v>
      </c>
      <c r="H32" s="117" t="s">
        <v>703</v>
      </c>
      <c r="I32" s="118" t="s">
        <v>1323</v>
      </c>
      <c r="J32" s="118" t="s">
        <v>1191</v>
      </c>
      <c r="K32" s="117" t="s">
        <v>704</v>
      </c>
      <c r="L32" s="118" t="s">
        <v>1096</v>
      </c>
      <c r="M32" s="117" t="s">
        <v>1103</v>
      </c>
      <c r="N32" s="161" t="s">
        <v>1443</v>
      </c>
      <c r="O32" s="117" t="s">
        <v>1498</v>
      </c>
      <c r="P32" s="117"/>
      <c r="Q32" s="117" t="s">
        <v>705</v>
      </c>
      <c r="R32" s="117"/>
      <c r="S32" s="117"/>
      <c r="T32" s="117"/>
      <c r="U32" s="117"/>
      <c r="V32" s="117" t="s">
        <v>32</v>
      </c>
      <c r="W32" s="117" t="s">
        <v>43</v>
      </c>
      <c r="X32" s="129"/>
      <c r="Y32" s="129"/>
      <c r="Z32" s="70"/>
      <c r="AA32" s="70"/>
      <c r="AB32" s="70"/>
    </row>
    <row r="33" spans="1:28" ht="54.15" customHeight="1" x14ac:dyDescent="0.3">
      <c r="A33" s="117" t="s">
        <v>3</v>
      </c>
      <c r="B33" s="75" t="s">
        <v>706</v>
      </c>
      <c r="C33" s="117" t="s">
        <v>707</v>
      </c>
      <c r="D33" s="117" t="s">
        <v>708</v>
      </c>
      <c r="E33" s="117" t="s">
        <v>1396</v>
      </c>
      <c r="F33" s="118" t="s">
        <v>1192</v>
      </c>
      <c r="G33" s="118" t="s">
        <v>1145</v>
      </c>
      <c r="H33" s="117" t="s">
        <v>1274</v>
      </c>
      <c r="I33" s="175" t="s">
        <v>1470</v>
      </c>
      <c r="J33" s="118" t="s">
        <v>1193</v>
      </c>
      <c r="K33" s="117"/>
      <c r="L33" s="117"/>
      <c r="M33" s="117"/>
      <c r="N33" s="117"/>
      <c r="O33" s="117"/>
      <c r="P33" s="117"/>
      <c r="Q33" s="117" t="s">
        <v>709</v>
      </c>
      <c r="R33" s="117"/>
      <c r="S33" s="117"/>
      <c r="T33" s="117"/>
      <c r="U33" s="117"/>
      <c r="V33" s="117"/>
      <c r="W33" s="117" t="s">
        <v>43</v>
      </c>
      <c r="X33" s="129"/>
      <c r="Y33" s="129"/>
      <c r="Z33" s="70"/>
      <c r="AA33" s="70"/>
      <c r="AB33" s="70"/>
    </row>
    <row r="34" spans="1:28" x14ac:dyDescent="0.3">
      <c r="A34" s="117" t="s">
        <v>15</v>
      </c>
      <c r="B34" s="75" t="s">
        <v>710</v>
      </c>
      <c r="C34" s="117"/>
      <c r="D34" s="117"/>
      <c r="E34" s="117"/>
      <c r="F34" s="118"/>
      <c r="G34" s="117"/>
      <c r="H34" s="117"/>
      <c r="I34" s="117"/>
      <c r="J34" s="117"/>
      <c r="K34" s="117"/>
      <c r="L34" s="117"/>
      <c r="M34" s="117"/>
      <c r="N34" s="117"/>
      <c r="O34" s="117"/>
      <c r="P34" s="117" t="s">
        <v>711</v>
      </c>
      <c r="Q34" s="117" t="s">
        <v>705</v>
      </c>
      <c r="R34" s="117"/>
      <c r="S34" s="117"/>
      <c r="T34" s="117"/>
      <c r="U34" s="117"/>
      <c r="V34" s="117"/>
      <c r="W34" s="117"/>
      <c r="X34" s="129"/>
      <c r="Y34" s="129"/>
      <c r="Z34" s="70"/>
      <c r="AA34" s="70"/>
      <c r="AB34" s="70"/>
    </row>
    <row r="35" spans="1:28" x14ac:dyDescent="0.3">
      <c r="A35" s="117" t="s">
        <v>15</v>
      </c>
      <c r="B35" s="75" t="s">
        <v>712</v>
      </c>
      <c r="C35" s="117"/>
      <c r="D35" s="117"/>
      <c r="E35" s="117"/>
      <c r="F35" s="118"/>
      <c r="G35" s="117"/>
      <c r="H35" s="117"/>
      <c r="I35" s="117"/>
      <c r="J35" s="117"/>
      <c r="K35" s="117"/>
      <c r="L35" s="117"/>
      <c r="M35" s="117"/>
      <c r="N35" s="117"/>
      <c r="O35" s="117"/>
      <c r="P35" s="117" t="s">
        <v>713</v>
      </c>
      <c r="Q35" s="117"/>
      <c r="R35" s="117"/>
      <c r="S35" s="117"/>
      <c r="T35" s="117"/>
      <c r="U35" s="117"/>
      <c r="V35" s="117"/>
      <c r="W35" s="117" t="s">
        <v>43</v>
      </c>
      <c r="X35" s="129"/>
      <c r="Y35" s="129"/>
      <c r="Z35" s="70"/>
      <c r="AA35" s="70"/>
      <c r="AB35" s="70"/>
    </row>
    <row r="36" spans="1:28" ht="105.15" customHeight="1" x14ac:dyDescent="0.3">
      <c r="A36" s="117" t="s">
        <v>7</v>
      </c>
      <c r="B36" s="142" t="s">
        <v>714</v>
      </c>
      <c r="C36" s="117" t="s">
        <v>715</v>
      </c>
      <c r="D36" s="117" t="s">
        <v>1275</v>
      </c>
      <c r="E36" s="117" t="s">
        <v>716</v>
      </c>
      <c r="F36" s="118" t="s">
        <v>1194</v>
      </c>
      <c r="G36" s="117"/>
      <c r="H36" s="117"/>
      <c r="I36" s="117"/>
      <c r="J36" s="117"/>
      <c r="K36" s="117"/>
      <c r="L36" s="117"/>
      <c r="M36" s="117"/>
      <c r="N36" s="117"/>
      <c r="O36" s="117"/>
      <c r="P36" s="117"/>
      <c r="Q36" s="117" t="s">
        <v>705</v>
      </c>
      <c r="R36" s="117"/>
      <c r="S36" s="117"/>
      <c r="T36" s="117"/>
      <c r="U36" s="117"/>
      <c r="V36" s="117"/>
      <c r="W36" s="117"/>
      <c r="X36" s="129"/>
      <c r="Y36" s="129"/>
      <c r="Z36" s="70"/>
      <c r="AA36" s="70"/>
      <c r="AB36" s="70"/>
    </row>
    <row r="37" spans="1:28" ht="43.2" x14ac:dyDescent="0.3">
      <c r="A37" s="117" t="s">
        <v>15</v>
      </c>
      <c r="B37" s="131" t="s">
        <v>717</v>
      </c>
      <c r="C37" s="118" t="s">
        <v>718</v>
      </c>
      <c r="D37" s="117" t="s">
        <v>1134</v>
      </c>
      <c r="E37" s="176" t="s">
        <v>1468</v>
      </c>
      <c r="F37" s="118" t="s">
        <v>1499</v>
      </c>
      <c r="G37" s="117"/>
      <c r="H37" s="117"/>
      <c r="I37" s="117"/>
      <c r="J37" s="117"/>
      <c r="K37" s="117"/>
      <c r="L37" s="117"/>
      <c r="M37" s="117"/>
      <c r="N37" s="117"/>
      <c r="O37" s="117"/>
      <c r="P37" s="120">
        <v>0</v>
      </c>
      <c r="Q37" s="117" t="s">
        <v>693</v>
      </c>
      <c r="R37" s="117"/>
      <c r="S37" s="117"/>
      <c r="T37" s="117"/>
      <c r="U37" s="117"/>
      <c r="V37" s="117"/>
      <c r="W37" s="117"/>
      <c r="X37" s="129" t="s">
        <v>1509</v>
      </c>
      <c r="Y37" s="129" t="s">
        <v>1510</v>
      </c>
      <c r="Z37" s="70"/>
      <c r="AA37" s="70"/>
      <c r="AB37" s="70"/>
    </row>
    <row r="38" spans="1:28" ht="43.2" x14ac:dyDescent="0.3">
      <c r="A38" s="117" t="s">
        <v>15</v>
      </c>
      <c r="B38" s="131" t="s">
        <v>719</v>
      </c>
      <c r="C38" s="118" t="s">
        <v>720</v>
      </c>
      <c r="D38" s="117" t="s">
        <v>1135</v>
      </c>
      <c r="E38" s="176" t="s">
        <v>1469</v>
      </c>
      <c r="F38" s="118" t="s">
        <v>1499</v>
      </c>
      <c r="G38" s="117"/>
      <c r="H38" s="117"/>
      <c r="I38" s="117"/>
      <c r="J38" s="117"/>
      <c r="K38" s="117"/>
      <c r="L38" s="117"/>
      <c r="M38" s="117"/>
      <c r="N38" s="117"/>
      <c r="O38" s="117"/>
      <c r="P38" s="120" t="s">
        <v>1508</v>
      </c>
      <c r="Q38" s="117" t="s">
        <v>693</v>
      </c>
      <c r="R38" s="117"/>
      <c r="S38" s="117"/>
      <c r="T38" s="117"/>
      <c r="U38" s="117"/>
      <c r="V38" s="117"/>
      <c r="W38" s="117"/>
      <c r="X38" s="129" t="s">
        <v>1159</v>
      </c>
      <c r="Y38" s="129" t="s">
        <v>1085</v>
      </c>
      <c r="Z38" s="70"/>
      <c r="AA38" s="70"/>
      <c r="AB38" s="70"/>
    </row>
    <row r="39" spans="1:28" ht="28.8" x14ac:dyDescent="0.3">
      <c r="A39" s="117" t="s">
        <v>15</v>
      </c>
      <c r="B39" s="131" t="s">
        <v>721</v>
      </c>
      <c r="C39" s="117"/>
      <c r="D39" s="117"/>
      <c r="E39" s="117"/>
      <c r="F39" s="118"/>
      <c r="G39" s="117"/>
      <c r="H39" s="117"/>
      <c r="I39" s="117"/>
      <c r="J39" s="117"/>
      <c r="K39" s="117"/>
      <c r="L39" s="117"/>
      <c r="M39" s="117"/>
      <c r="N39" s="117"/>
      <c r="O39" s="117"/>
      <c r="P39" s="117" t="s">
        <v>722</v>
      </c>
      <c r="Q39" s="117" t="s">
        <v>693</v>
      </c>
      <c r="R39" s="117"/>
      <c r="S39" s="117"/>
      <c r="T39" s="117"/>
      <c r="U39" s="117"/>
      <c r="V39" s="117"/>
      <c r="W39" s="117"/>
      <c r="X39" s="129"/>
      <c r="Y39" s="129"/>
      <c r="Z39" s="70"/>
      <c r="AA39" s="70"/>
      <c r="AB39" s="70"/>
    </row>
    <row r="40" spans="1:28" ht="100.5" customHeight="1" x14ac:dyDescent="0.3">
      <c r="A40" s="117" t="s">
        <v>7</v>
      </c>
      <c r="B40" s="142" t="s">
        <v>589</v>
      </c>
      <c r="C40" s="117" t="s">
        <v>1136</v>
      </c>
      <c r="D40" s="117" t="s">
        <v>1276</v>
      </c>
      <c r="E40" s="117" t="s">
        <v>1397</v>
      </c>
      <c r="F40" s="118" t="s">
        <v>1195</v>
      </c>
      <c r="G40" s="117"/>
      <c r="H40" s="117"/>
      <c r="I40" s="117"/>
      <c r="J40" s="117"/>
      <c r="K40" s="117"/>
      <c r="L40" s="117"/>
      <c r="M40" s="117"/>
      <c r="N40" s="117"/>
      <c r="O40" s="117"/>
      <c r="P40" s="121"/>
      <c r="Q40" s="117" t="s">
        <v>723</v>
      </c>
      <c r="R40" s="117"/>
      <c r="S40" s="117"/>
      <c r="T40" s="117"/>
      <c r="U40" s="117"/>
      <c r="V40" s="117"/>
      <c r="W40" s="117"/>
      <c r="X40" s="129"/>
      <c r="Y40" s="129"/>
      <c r="Z40" s="70"/>
      <c r="AA40" s="70"/>
      <c r="AB40" s="70"/>
    </row>
    <row r="41" spans="1:28" ht="149.1" customHeight="1" x14ac:dyDescent="0.3">
      <c r="A41" s="117" t="s">
        <v>587</v>
      </c>
      <c r="B41" s="132" t="s">
        <v>724</v>
      </c>
      <c r="C41" s="117" t="s">
        <v>1137</v>
      </c>
      <c r="D41" s="117" t="s">
        <v>1587</v>
      </c>
      <c r="E41" s="117" t="s">
        <v>1398</v>
      </c>
      <c r="F41" s="118" t="s">
        <v>1196</v>
      </c>
      <c r="G41" s="117"/>
      <c r="H41" s="117"/>
      <c r="I41" s="117"/>
      <c r="J41" s="117"/>
      <c r="K41" s="117"/>
      <c r="L41" s="117"/>
      <c r="M41" s="117"/>
      <c r="N41" s="117"/>
      <c r="O41" s="117"/>
      <c r="P41" s="121"/>
      <c r="Q41" s="117" t="s">
        <v>723</v>
      </c>
      <c r="R41" s="117"/>
      <c r="S41" s="117"/>
      <c r="T41" s="117"/>
      <c r="U41" s="117"/>
      <c r="V41" s="117"/>
      <c r="W41" s="117"/>
      <c r="X41" s="129"/>
      <c r="Y41" s="129"/>
      <c r="Z41" s="70"/>
      <c r="AA41" s="70"/>
      <c r="AB41" s="70"/>
    </row>
    <row r="42" spans="1:28" ht="84.9" customHeight="1" x14ac:dyDescent="0.3">
      <c r="A42" s="117" t="s">
        <v>55</v>
      </c>
      <c r="B42" s="75" t="s">
        <v>725</v>
      </c>
      <c r="C42" s="117" t="s">
        <v>726</v>
      </c>
      <c r="D42" s="117" t="s">
        <v>1391</v>
      </c>
      <c r="E42" s="117" t="s">
        <v>1401</v>
      </c>
      <c r="F42" s="118" t="s">
        <v>1199</v>
      </c>
      <c r="G42" s="117"/>
      <c r="H42" s="117"/>
      <c r="I42" s="117"/>
      <c r="J42" s="117"/>
      <c r="K42" s="117"/>
      <c r="L42" s="117"/>
      <c r="M42" s="117"/>
      <c r="N42" s="117"/>
      <c r="O42" s="117"/>
      <c r="P42" s="121"/>
      <c r="Q42" s="117" t="s">
        <v>723</v>
      </c>
      <c r="R42" s="117"/>
      <c r="S42" s="117"/>
      <c r="T42" s="117"/>
      <c r="U42" s="117"/>
      <c r="V42" s="117"/>
      <c r="W42" s="117"/>
      <c r="X42" s="129"/>
      <c r="Y42" s="129"/>
      <c r="Z42" s="70"/>
      <c r="AA42" s="70"/>
      <c r="AB42" s="70"/>
    </row>
    <row r="43" spans="1:28" ht="114.15" customHeight="1" x14ac:dyDescent="0.3">
      <c r="A43" s="117" t="s">
        <v>4</v>
      </c>
      <c r="B43" s="75" t="s">
        <v>727</v>
      </c>
      <c r="C43" s="117" t="s">
        <v>728</v>
      </c>
      <c r="D43" s="117" t="s">
        <v>729</v>
      </c>
      <c r="E43" s="117" t="s">
        <v>1402</v>
      </c>
      <c r="F43" s="118" t="s">
        <v>1200</v>
      </c>
      <c r="G43" s="117" t="s">
        <v>1279</v>
      </c>
      <c r="H43" s="117" t="s">
        <v>1278</v>
      </c>
      <c r="I43" s="117" t="s">
        <v>1403</v>
      </c>
      <c r="J43" s="118" t="s">
        <v>1201</v>
      </c>
      <c r="K43" s="117" t="s">
        <v>730</v>
      </c>
      <c r="L43" s="117" t="s">
        <v>1097</v>
      </c>
      <c r="M43" s="117" t="s">
        <v>1104</v>
      </c>
      <c r="N43" s="161" t="s">
        <v>1444</v>
      </c>
      <c r="O43" s="117" t="s">
        <v>1500</v>
      </c>
      <c r="P43" s="117"/>
      <c r="Q43" s="117" t="s">
        <v>731</v>
      </c>
      <c r="R43" s="117"/>
      <c r="S43" s="117"/>
      <c r="T43" s="117"/>
      <c r="U43" s="117"/>
      <c r="V43" s="117"/>
      <c r="W43" s="117" t="s">
        <v>583</v>
      </c>
      <c r="X43" s="129"/>
      <c r="Y43" s="129"/>
      <c r="Z43" s="70"/>
      <c r="AA43" s="70"/>
      <c r="AB43" s="70"/>
    </row>
    <row r="44" spans="1:28" ht="147.15" customHeight="1" x14ac:dyDescent="0.3">
      <c r="A44" s="117" t="s">
        <v>741</v>
      </c>
      <c r="B44" s="133" t="s">
        <v>732</v>
      </c>
      <c r="C44" s="117" t="s">
        <v>733</v>
      </c>
      <c r="D44" s="117" t="s">
        <v>1390</v>
      </c>
      <c r="E44" s="117" t="s">
        <v>1404</v>
      </c>
      <c r="F44" s="118" t="s">
        <v>1202</v>
      </c>
      <c r="G44" s="117"/>
      <c r="H44" s="117"/>
      <c r="I44" s="117"/>
      <c r="J44" s="118"/>
      <c r="K44" s="117"/>
      <c r="L44" s="117"/>
      <c r="M44" s="117"/>
      <c r="N44" s="117"/>
      <c r="O44" s="117"/>
      <c r="P44" s="117"/>
      <c r="Q44" s="117" t="s">
        <v>1574</v>
      </c>
      <c r="R44" s="117"/>
      <c r="S44" s="117"/>
      <c r="T44" s="117"/>
      <c r="U44" s="117"/>
      <c r="V44" s="117"/>
      <c r="W44" s="117" t="s">
        <v>43</v>
      </c>
      <c r="X44" s="129"/>
      <c r="Y44" s="129"/>
      <c r="Z44" s="70"/>
      <c r="AA44" s="70"/>
      <c r="AB44" s="70"/>
    </row>
    <row r="45" spans="1:28" ht="93" customHeight="1" x14ac:dyDescent="0.3">
      <c r="A45" s="117" t="s">
        <v>4</v>
      </c>
      <c r="B45" s="75" t="s">
        <v>734</v>
      </c>
      <c r="C45" s="117" t="s">
        <v>735</v>
      </c>
      <c r="D45" s="117" t="s">
        <v>736</v>
      </c>
      <c r="E45" s="117" t="s">
        <v>1405</v>
      </c>
      <c r="F45" s="118" t="s">
        <v>1203</v>
      </c>
      <c r="G45" s="117" t="s">
        <v>1279</v>
      </c>
      <c r="H45" s="117" t="s">
        <v>1278</v>
      </c>
      <c r="I45" s="117" t="s">
        <v>1403</v>
      </c>
      <c r="J45" s="118" t="s">
        <v>1201</v>
      </c>
      <c r="K45" s="117" t="s">
        <v>737</v>
      </c>
      <c r="L45" s="118" t="s">
        <v>1098</v>
      </c>
      <c r="M45" s="117" t="s">
        <v>1105</v>
      </c>
      <c r="N45" s="161" t="s">
        <v>1445</v>
      </c>
      <c r="O45" s="117" t="s">
        <v>1501</v>
      </c>
      <c r="P45" s="117"/>
      <c r="Q45" s="117" t="s">
        <v>731</v>
      </c>
      <c r="R45" s="117"/>
      <c r="S45" s="117"/>
      <c r="T45" s="117"/>
      <c r="U45" s="117"/>
      <c r="V45" s="117"/>
      <c r="W45" s="117" t="s">
        <v>583</v>
      </c>
      <c r="X45" s="129"/>
      <c r="Y45" s="129"/>
      <c r="Z45" s="70"/>
      <c r="AA45" s="70"/>
      <c r="AB45" s="70"/>
    </row>
    <row r="46" spans="1:28" ht="128.1" customHeight="1" x14ac:dyDescent="0.3">
      <c r="A46" s="117" t="s">
        <v>738</v>
      </c>
      <c r="B46" s="134" t="s">
        <v>739</v>
      </c>
      <c r="C46" s="117" t="s">
        <v>740</v>
      </c>
      <c r="D46" s="117" t="s">
        <v>1389</v>
      </c>
      <c r="E46" s="117" t="s">
        <v>1406</v>
      </c>
      <c r="F46" s="118" t="s">
        <v>1204</v>
      </c>
      <c r="G46" s="117"/>
      <c r="H46" s="117"/>
      <c r="I46" s="117"/>
      <c r="J46" s="118"/>
      <c r="K46" s="117"/>
      <c r="L46" s="117"/>
      <c r="M46" s="117"/>
      <c r="N46" s="117"/>
      <c r="O46" s="117"/>
      <c r="P46" s="117"/>
      <c r="Q46" s="117" t="s">
        <v>1575</v>
      </c>
      <c r="R46" s="117"/>
      <c r="S46" s="117"/>
      <c r="T46" s="117"/>
      <c r="U46" s="117"/>
      <c r="V46" s="117"/>
      <c r="W46" s="117" t="s">
        <v>43</v>
      </c>
      <c r="X46" s="129"/>
      <c r="Y46" s="129"/>
      <c r="Z46" s="70"/>
      <c r="AA46" s="70"/>
      <c r="AB46" s="70"/>
    </row>
    <row r="47" spans="1:28" ht="123.15" customHeight="1" x14ac:dyDescent="0.3">
      <c r="A47" s="117" t="s">
        <v>741</v>
      </c>
      <c r="B47" s="75" t="s">
        <v>742</v>
      </c>
      <c r="C47" s="117" t="s">
        <v>743</v>
      </c>
      <c r="D47" s="117" t="s">
        <v>744</v>
      </c>
      <c r="E47" s="117" t="s">
        <v>1409</v>
      </c>
      <c r="F47" s="118" t="s">
        <v>1207</v>
      </c>
      <c r="G47" s="117"/>
      <c r="H47" s="117"/>
      <c r="I47" s="159"/>
      <c r="J47" s="118"/>
      <c r="K47" s="117"/>
      <c r="L47" s="117"/>
      <c r="M47" s="117"/>
      <c r="N47" s="117"/>
      <c r="O47" s="117"/>
      <c r="P47" s="117"/>
      <c r="Q47" s="117" t="s">
        <v>731</v>
      </c>
      <c r="R47" s="117"/>
      <c r="S47" s="117"/>
      <c r="T47" s="117"/>
      <c r="U47" s="117"/>
      <c r="V47" s="117"/>
      <c r="W47" s="117" t="s">
        <v>583</v>
      </c>
      <c r="X47" s="129"/>
      <c r="Y47" s="129"/>
      <c r="Z47" s="70"/>
      <c r="AA47" s="70"/>
      <c r="AB47" s="70"/>
    </row>
    <row r="48" spans="1:28" ht="111.6" customHeight="1" x14ac:dyDescent="0.3">
      <c r="A48" s="117" t="s">
        <v>4</v>
      </c>
      <c r="B48" s="75" t="s">
        <v>745</v>
      </c>
      <c r="C48" s="117" t="s">
        <v>746</v>
      </c>
      <c r="D48" s="117" t="s">
        <v>1158</v>
      </c>
      <c r="E48" s="117" t="s">
        <v>1410</v>
      </c>
      <c r="F48" s="118" t="s">
        <v>1208</v>
      </c>
      <c r="G48" s="117" t="s">
        <v>1153</v>
      </c>
      <c r="H48" s="117" t="s">
        <v>1277</v>
      </c>
      <c r="I48" s="117" t="s">
        <v>1411</v>
      </c>
      <c r="J48" s="118" t="s">
        <v>1209</v>
      </c>
      <c r="K48" s="117" t="s">
        <v>1511</v>
      </c>
      <c r="L48" s="118" t="s">
        <v>1512</v>
      </c>
      <c r="M48" s="117" t="s">
        <v>1513</v>
      </c>
      <c r="N48" s="161" t="s">
        <v>1446</v>
      </c>
      <c r="O48" s="117" t="s">
        <v>1514</v>
      </c>
      <c r="P48" s="117"/>
      <c r="Q48" s="117" t="s">
        <v>731</v>
      </c>
      <c r="R48" s="117"/>
      <c r="S48" s="117"/>
      <c r="T48" s="117"/>
      <c r="U48" s="117"/>
      <c r="V48" s="117"/>
      <c r="W48" s="117" t="s">
        <v>583</v>
      </c>
      <c r="X48" s="129"/>
      <c r="Y48" s="129"/>
      <c r="Z48" s="70"/>
      <c r="AA48" s="70"/>
      <c r="AB48" s="70"/>
    </row>
    <row r="49" spans="1:28" x14ac:dyDescent="0.3">
      <c r="A49" s="117" t="s">
        <v>15</v>
      </c>
      <c r="B49" s="75" t="s">
        <v>747</v>
      </c>
      <c r="C49" s="117"/>
      <c r="D49" s="117"/>
      <c r="E49" s="117"/>
      <c r="F49" s="118"/>
      <c r="G49" s="117"/>
      <c r="H49" s="117"/>
      <c r="I49" s="117"/>
      <c r="J49" s="118"/>
      <c r="K49" s="117"/>
      <c r="L49" s="117"/>
      <c r="M49" s="117"/>
      <c r="N49" s="117"/>
      <c r="O49" s="117"/>
      <c r="P49" s="117" t="s">
        <v>748</v>
      </c>
      <c r="Q49" s="117"/>
      <c r="R49" s="117"/>
      <c r="S49" s="117"/>
      <c r="T49" s="117"/>
      <c r="U49" s="117"/>
      <c r="V49" s="117"/>
      <c r="W49" s="117"/>
      <c r="X49" s="129"/>
      <c r="Y49" s="129"/>
      <c r="Z49" s="70"/>
      <c r="AA49" s="70"/>
      <c r="AB49" s="70"/>
    </row>
    <row r="50" spans="1:28" x14ac:dyDescent="0.3">
      <c r="A50" s="155" t="s">
        <v>1302</v>
      </c>
      <c r="B50" s="75" t="s">
        <v>1301</v>
      </c>
      <c r="C50" s="117"/>
      <c r="D50" s="117"/>
      <c r="E50" s="117"/>
      <c r="F50" s="118"/>
      <c r="G50" s="117"/>
      <c r="H50" s="117"/>
      <c r="I50" s="117"/>
      <c r="J50" s="118"/>
      <c r="K50" s="117"/>
      <c r="L50" s="117"/>
      <c r="M50" s="117"/>
      <c r="N50" s="117"/>
      <c r="O50" s="117"/>
      <c r="P50" s="117"/>
      <c r="Q50" s="117"/>
      <c r="R50" s="117"/>
      <c r="S50" s="117"/>
      <c r="T50" s="117"/>
      <c r="U50" s="117"/>
      <c r="V50" s="117"/>
      <c r="W50" s="117"/>
      <c r="X50" s="129"/>
      <c r="Y50" s="129"/>
      <c r="Z50" s="70"/>
      <c r="AA50" s="70"/>
      <c r="AB50" s="70"/>
    </row>
    <row r="51" spans="1:28" ht="154.65" customHeight="1" x14ac:dyDescent="0.3">
      <c r="A51" s="117" t="s">
        <v>15</v>
      </c>
      <c r="B51" s="131" t="s">
        <v>1529</v>
      </c>
      <c r="C51" s="117"/>
      <c r="D51" s="117"/>
      <c r="E51" s="117"/>
      <c r="F51" s="118"/>
      <c r="G51" s="117"/>
      <c r="H51" s="117"/>
      <c r="I51" s="117"/>
      <c r="J51" s="118"/>
      <c r="K51" s="117"/>
      <c r="L51" s="117"/>
      <c r="M51" s="117"/>
      <c r="N51" s="117"/>
      <c r="O51" s="117"/>
      <c r="P51" s="117" t="s">
        <v>1545</v>
      </c>
      <c r="Q51" s="117"/>
      <c r="R51" s="117"/>
      <c r="S51" s="117"/>
      <c r="T51" s="117"/>
      <c r="U51" s="117"/>
      <c r="V51" s="117"/>
      <c r="W51" s="117"/>
      <c r="X51" s="129"/>
      <c r="Y51" s="129"/>
      <c r="Z51" s="70"/>
      <c r="AA51" s="70"/>
      <c r="AB51" s="70"/>
    </row>
    <row r="52" spans="1:28" x14ac:dyDescent="0.3">
      <c r="A52" s="117" t="s">
        <v>15</v>
      </c>
      <c r="B52" s="131" t="s">
        <v>1530</v>
      </c>
      <c r="C52" s="117"/>
      <c r="D52" s="117"/>
      <c r="E52" s="117"/>
      <c r="F52" s="118"/>
      <c r="G52" s="117"/>
      <c r="H52" s="117"/>
      <c r="I52" s="117"/>
      <c r="J52" s="118"/>
      <c r="K52" s="117"/>
      <c r="L52" s="117"/>
      <c r="M52" s="117"/>
      <c r="N52" s="117"/>
      <c r="O52" s="117"/>
      <c r="P52" s="117" t="s">
        <v>1533</v>
      </c>
      <c r="Q52" s="117"/>
      <c r="R52" s="117"/>
      <c r="S52" s="117"/>
      <c r="T52" s="117"/>
      <c r="U52" s="117"/>
      <c r="V52" s="117"/>
      <c r="W52" s="117"/>
      <c r="X52" s="129"/>
      <c r="Y52" s="129"/>
      <c r="Z52" s="70"/>
      <c r="AA52" s="70"/>
      <c r="AB52" s="70"/>
    </row>
    <row r="53" spans="1:28" ht="154.65" customHeight="1" x14ac:dyDescent="0.3">
      <c r="A53" s="117" t="s">
        <v>15</v>
      </c>
      <c r="B53" s="131" t="s">
        <v>1531</v>
      </c>
      <c r="C53" s="117"/>
      <c r="D53" s="117"/>
      <c r="E53" s="117"/>
      <c r="F53" s="118"/>
      <c r="G53" s="117"/>
      <c r="H53" s="117"/>
      <c r="I53" s="117"/>
      <c r="J53" s="118"/>
      <c r="K53" s="117"/>
      <c r="L53" s="117"/>
      <c r="M53" s="117"/>
      <c r="N53" s="117"/>
      <c r="O53" s="117"/>
      <c r="P53" s="117" t="s">
        <v>1546</v>
      </c>
      <c r="Q53" s="117"/>
      <c r="R53" s="117"/>
      <c r="S53" s="117"/>
      <c r="T53" s="117"/>
      <c r="U53" s="117"/>
      <c r="V53" s="117"/>
      <c r="W53" s="117"/>
      <c r="X53" s="129"/>
      <c r="Y53" s="129"/>
      <c r="Z53" s="70"/>
      <c r="AA53" s="70"/>
      <c r="AB53" s="70"/>
    </row>
    <row r="54" spans="1:28" x14ac:dyDescent="0.3">
      <c r="A54" s="117" t="s">
        <v>15</v>
      </c>
      <c r="B54" s="131" t="s">
        <v>1532</v>
      </c>
      <c r="C54" s="117"/>
      <c r="D54" s="117"/>
      <c r="E54" s="117"/>
      <c r="F54" s="118"/>
      <c r="G54" s="117"/>
      <c r="H54" s="117"/>
      <c r="I54" s="117"/>
      <c r="J54" s="118"/>
      <c r="K54" s="117"/>
      <c r="L54" s="117"/>
      <c r="M54" s="117"/>
      <c r="N54" s="117"/>
      <c r="O54" s="117"/>
      <c r="P54" s="117" t="s">
        <v>1534</v>
      </c>
      <c r="Q54" s="117"/>
      <c r="R54" s="117"/>
      <c r="S54" s="117"/>
      <c r="T54" s="117"/>
      <c r="U54" s="117"/>
      <c r="V54" s="117"/>
      <c r="W54" s="117"/>
      <c r="X54" s="129"/>
      <c r="Y54" s="129"/>
      <c r="Z54" s="70"/>
      <c r="AA54" s="70"/>
      <c r="AB54" s="70"/>
    </row>
    <row r="55" spans="1:28" ht="158.4" x14ac:dyDescent="0.3">
      <c r="A55" s="117" t="s">
        <v>15</v>
      </c>
      <c r="B55" s="131" t="s">
        <v>787</v>
      </c>
      <c r="C55" s="117"/>
      <c r="D55" s="117"/>
      <c r="E55" s="117"/>
      <c r="F55" s="118"/>
      <c r="G55" s="117"/>
      <c r="H55" s="117"/>
      <c r="I55" s="117"/>
      <c r="J55" s="118"/>
      <c r="K55" s="117"/>
      <c r="L55" s="117"/>
      <c r="M55" s="117"/>
      <c r="N55" s="117"/>
      <c r="O55" s="117"/>
      <c r="P55" s="117" t="s">
        <v>788</v>
      </c>
      <c r="Q55" s="117"/>
      <c r="R55" s="117"/>
      <c r="S55" s="117"/>
      <c r="T55" s="117"/>
      <c r="U55" s="117"/>
      <c r="V55" s="117"/>
      <c r="W55" s="117"/>
      <c r="X55" s="129"/>
      <c r="Y55" s="129"/>
      <c r="Z55" s="70"/>
      <c r="AA55" s="70"/>
      <c r="AB55" s="70"/>
    </row>
    <row r="56" spans="1:28" ht="158.4" x14ac:dyDescent="0.3">
      <c r="A56" s="117" t="s">
        <v>15</v>
      </c>
      <c r="B56" s="131" t="s">
        <v>789</v>
      </c>
      <c r="C56" s="117"/>
      <c r="D56" s="117"/>
      <c r="E56" s="117"/>
      <c r="F56" s="118"/>
      <c r="G56" s="117"/>
      <c r="H56" s="117"/>
      <c r="I56" s="117"/>
      <c r="J56" s="118"/>
      <c r="K56" s="117"/>
      <c r="L56" s="117"/>
      <c r="M56" s="117"/>
      <c r="N56" s="117"/>
      <c r="O56" s="117"/>
      <c r="P56" s="117" t="s">
        <v>790</v>
      </c>
      <c r="Q56" s="117"/>
      <c r="R56" s="117"/>
      <c r="S56" s="117"/>
      <c r="T56" s="117"/>
      <c r="U56" s="117"/>
      <c r="V56" s="117"/>
      <c r="W56" s="117"/>
      <c r="X56" s="129"/>
      <c r="Y56" s="129"/>
      <c r="Z56" s="70"/>
      <c r="AA56" s="70"/>
      <c r="AB56" s="70"/>
    </row>
    <row r="57" spans="1:28" x14ac:dyDescent="0.3">
      <c r="A57" s="117" t="s">
        <v>15</v>
      </c>
      <c r="B57" s="131" t="s">
        <v>791</v>
      </c>
      <c r="C57" s="117"/>
      <c r="D57" s="117"/>
      <c r="E57" s="117"/>
      <c r="F57" s="118"/>
      <c r="G57" s="117"/>
      <c r="H57" s="117"/>
      <c r="I57" s="117"/>
      <c r="J57" s="118"/>
      <c r="K57" s="117"/>
      <c r="L57" s="117"/>
      <c r="M57" s="117"/>
      <c r="N57" s="117"/>
      <c r="O57" s="117"/>
      <c r="P57" s="117" t="s">
        <v>792</v>
      </c>
      <c r="Q57" s="117"/>
      <c r="R57" s="117"/>
      <c r="S57" s="117"/>
      <c r="T57" s="117"/>
      <c r="U57" s="117"/>
      <c r="V57" s="117"/>
      <c r="W57" s="117"/>
      <c r="X57" s="129"/>
      <c r="Y57" s="129"/>
      <c r="Z57" s="70"/>
      <c r="AA57" s="70"/>
      <c r="AB57" s="70"/>
    </row>
    <row r="58" spans="1:28" ht="144" x14ac:dyDescent="0.3">
      <c r="A58" s="117" t="s">
        <v>15</v>
      </c>
      <c r="B58" s="131" t="s">
        <v>793</v>
      </c>
      <c r="C58" s="117"/>
      <c r="D58" s="117"/>
      <c r="E58" s="117"/>
      <c r="F58" s="118"/>
      <c r="G58" s="117"/>
      <c r="H58" s="117"/>
      <c r="I58" s="117"/>
      <c r="J58" s="118"/>
      <c r="K58" s="117"/>
      <c r="L58" s="117"/>
      <c r="M58" s="117"/>
      <c r="N58" s="117"/>
      <c r="O58" s="117"/>
      <c r="P58" s="117" t="s">
        <v>794</v>
      </c>
      <c r="Q58" s="117"/>
      <c r="R58" s="117"/>
      <c r="S58" s="117"/>
      <c r="T58" s="117"/>
      <c r="U58" s="117"/>
      <c r="V58" s="117"/>
      <c r="W58" s="117"/>
      <c r="X58" s="129"/>
      <c r="Y58" s="129"/>
      <c r="Z58" s="70"/>
      <c r="AA58" s="70"/>
      <c r="AB58" s="70"/>
    </row>
    <row r="59" spans="1:28" ht="144" x14ac:dyDescent="0.3">
      <c r="A59" s="117" t="s">
        <v>15</v>
      </c>
      <c r="B59" s="131" t="s">
        <v>795</v>
      </c>
      <c r="C59" s="117"/>
      <c r="D59" s="117"/>
      <c r="E59" s="117"/>
      <c r="F59" s="118"/>
      <c r="G59" s="117"/>
      <c r="H59" s="117"/>
      <c r="I59" s="117"/>
      <c r="J59" s="118"/>
      <c r="K59" s="117"/>
      <c r="L59" s="117"/>
      <c r="M59" s="117"/>
      <c r="N59" s="117"/>
      <c r="O59" s="117"/>
      <c r="P59" s="117" t="s">
        <v>796</v>
      </c>
      <c r="Q59" s="117"/>
      <c r="R59" s="117"/>
      <c r="S59" s="117"/>
      <c r="T59" s="117"/>
      <c r="U59" s="117"/>
      <c r="V59" s="117"/>
      <c r="W59" s="117"/>
      <c r="X59" s="129"/>
      <c r="Y59" s="129"/>
      <c r="Z59" s="70"/>
      <c r="AA59" s="70"/>
      <c r="AB59" s="70"/>
    </row>
    <row r="60" spans="1:28" x14ac:dyDescent="0.3">
      <c r="A60" s="117" t="s">
        <v>15</v>
      </c>
      <c r="B60" s="131" t="s">
        <v>797</v>
      </c>
      <c r="C60" s="117"/>
      <c r="D60" s="117"/>
      <c r="E60" s="117"/>
      <c r="F60" s="118"/>
      <c r="G60" s="117"/>
      <c r="H60" s="117"/>
      <c r="I60" s="117"/>
      <c r="J60" s="118"/>
      <c r="K60" s="117"/>
      <c r="L60" s="117"/>
      <c r="M60" s="117"/>
      <c r="N60" s="117"/>
      <c r="O60" s="117"/>
      <c r="P60" s="117" t="s">
        <v>798</v>
      </c>
      <c r="Q60" s="117"/>
      <c r="R60" s="117"/>
      <c r="S60" s="117"/>
      <c r="T60" s="117"/>
      <c r="U60" s="117"/>
      <c r="V60" s="117"/>
      <c r="W60" s="117"/>
      <c r="X60" s="129"/>
      <c r="Y60" s="129"/>
      <c r="Z60" s="70"/>
      <c r="AA60" s="70"/>
      <c r="AB60" s="70"/>
    </row>
    <row r="61" spans="1:28" ht="158.4" x14ac:dyDescent="0.3">
      <c r="A61" s="117" t="s">
        <v>15</v>
      </c>
      <c r="B61" s="131" t="s">
        <v>799</v>
      </c>
      <c r="C61" s="117"/>
      <c r="D61" s="117"/>
      <c r="E61" s="117"/>
      <c r="F61" s="118"/>
      <c r="G61" s="117"/>
      <c r="H61" s="117"/>
      <c r="I61" s="117"/>
      <c r="J61" s="118"/>
      <c r="K61" s="117"/>
      <c r="L61" s="117"/>
      <c r="M61" s="117"/>
      <c r="N61" s="117"/>
      <c r="O61" s="117"/>
      <c r="P61" s="117" t="s">
        <v>800</v>
      </c>
      <c r="Q61" s="117"/>
      <c r="R61" s="117"/>
      <c r="S61" s="117"/>
      <c r="T61" s="117"/>
      <c r="U61" s="117"/>
      <c r="V61" s="117"/>
      <c r="W61" s="117"/>
      <c r="X61" s="129"/>
      <c r="Y61" s="129"/>
      <c r="Z61" s="70"/>
      <c r="AA61" s="70"/>
      <c r="AB61" s="70"/>
    </row>
    <row r="62" spans="1:28" ht="172.8" x14ac:dyDescent="0.3">
      <c r="A62" s="117" t="s">
        <v>15</v>
      </c>
      <c r="B62" s="131" t="s">
        <v>801</v>
      </c>
      <c r="C62" s="117"/>
      <c r="D62" s="117"/>
      <c r="E62" s="117"/>
      <c r="F62" s="118"/>
      <c r="G62" s="117"/>
      <c r="H62" s="117"/>
      <c r="I62" s="117"/>
      <c r="J62" s="118"/>
      <c r="K62" s="117"/>
      <c r="L62" s="117"/>
      <c r="M62" s="117"/>
      <c r="N62" s="117"/>
      <c r="O62" s="117"/>
      <c r="P62" s="117" t="s">
        <v>802</v>
      </c>
      <c r="Q62" s="117"/>
      <c r="R62" s="117"/>
      <c r="S62" s="117"/>
      <c r="T62" s="117"/>
      <c r="U62" s="117"/>
      <c r="V62" s="117"/>
      <c r="W62" s="117"/>
      <c r="X62" s="129"/>
      <c r="Y62" s="129"/>
      <c r="Z62" s="70"/>
      <c r="AA62" s="70"/>
      <c r="AB62" s="70"/>
    </row>
    <row r="63" spans="1:28" x14ac:dyDescent="0.3">
      <c r="A63" s="117" t="s">
        <v>15</v>
      </c>
      <c r="B63" s="131" t="s">
        <v>803</v>
      </c>
      <c r="C63" s="117"/>
      <c r="D63" s="117"/>
      <c r="E63" s="117"/>
      <c r="F63" s="118"/>
      <c r="G63" s="117"/>
      <c r="H63" s="117"/>
      <c r="I63" s="117"/>
      <c r="J63" s="118"/>
      <c r="K63" s="117"/>
      <c r="L63" s="117"/>
      <c r="M63" s="117"/>
      <c r="N63" s="117"/>
      <c r="O63" s="117"/>
      <c r="P63" s="117" t="s">
        <v>804</v>
      </c>
      <c r="Q63" s="117"/>
      <c r="R63" s="117"/>
      <c r="S63" s="117"/>
      <c r="T63" s="117"/>
      <c r="U63" s="117"/>
      <c r="V63" s="117"/>
      <c r="W63" s="117"/>
      <c r="X63" s="129"/>
      <c r="Y63" s="129"/>
      <c r="Z63" s="70"/>
      <c r="AA63" s="70"/>
      <c r="AB63" s="70"/>
    </row>
    <row r="64" spans="1:28" ht="158.4" x14ac:dyDescent="0.3">
      <c r="A64" s="117" t="s">
        <v>15</v>
      </c>
      <c r="B64" s="131" t="s">
        <v>805</v>
      </c>
      <c r="C64" s="117"/>
      <c r="D64" s="117"/>
      <c r="E64" s="117"/>
      <c r="F64" s="118"/>
      <c r="G64" s="117"/>
      <c r="H64" s="117"/>
      <c r="I64" s="117"/>
      <c r="J64" s="118"/>
      <c r="K64" s="117"/>
      <c r="L64" s="117"/>
      <c r="M64" s="117"/>
      <c r="N64" s="117"/>
      <c r="O64" s="117"/>
      <c r="P64" s="117" t="s">
        <v>806</v>
      </c>
      <c r="Q64" s="117"/>
      <c r="R64" s="117"/>
      <c r="S64" s="117"/>
      <c r="T64" s="117"/>
      <c r="U64" s="117"/>
      <c r="V64" s="117"/>
      <c r="W64" s="117"/>
      <c r="X64" s="129"/>
      <c r="Y64" s="129"/>
      <c r="Z64" s="70"/>
      <c r="AA64" s="70"/>
      <c r="AB64" s="70"/>
    </row>
    <row r="65" spans="1:28" ht="158.4" x14ac:dyDescent="0.3">
      <c r="A65" s="117" t="s">
        <v>15</v>
      </c>
      <c r="B65" s="131" t="s">
        <v>807</v>
      </c>
      <c r="C65" s="117"/>
      <c r="D65" s="117"/>
      <c r="E65" s="117"/>
      <c r="F65" s="118"/>
      <c r="G65" s="117"/>
      <c r="H65" s="117"/>
      <c r="I65" s="117"/>
      <c r="J65" s="118"/>
      <c r="K65" s="117"/>
      <c r="L65" s="117"/>
      <c r="M65" s="117"/>
      <c r="N65" s="117"/>
      <c r="O65" s="117"/>
      <c r="P65" s="117" t="s">
        <v>808</v>
      </c>
      <c r="Q65" s="117"/>
      <c r="R65" s="117"/>
      <c r="S65" s="117"/>
      <c r="T65" s="117"/>
      <c r="U65" s="117"/>
      <c r="V65" s="117"/>
      <c r="W65" s="117"/>
      <c r="X65" s="129"/>
      <c r="Y65" s="129"/>
      <c r="Z65" s="70"/>
      <c r="AA65" s="70"/>
      <c r="AB65" s="70"/>
    </row>
    <row r="66" spans="1:28" x14ac:dyDescent="0.3">
      <c r="A66" s="117" t="s">
        <v>15</v>
      </c>
      <c r="B66" s="131" t="s">
        <v>809</v>
      </c>
      <c r="C66" s="117"/>
      <c r="D66" s="117"/>
      <c r="E66" s="117"/>
      <c r="F66" s="118"/>
      <c r="G66" s="117"/>
      <c r="H66" s="117"/>
      <c r="I66" s="117"/>
      <c r="J66" s="118"/>
      <c r="K66" s="117"/>
      <c r="L66" s="117"/>
      <c r="M66" s="117"/>
      <c r="N66" s="117"/>
      <c r="O66" s="117"/>
      <c r="P66" s="117" t="s">
        <v>810</v>
      </c>
      <c r="Q66" s="117"/>
      <c r="R66" s="117"/>
      <c r="S66" s="117"/>
      <c r="T66" s="117"/>
      <c r="U66" s="117"/>
      <c r="V66" s="117"/>
      <c r="W66" s="117"/>
      <c r="X66" s="129"/>
      <c r="Y66" s="129"/>
      <c r="Z66" s="70"/>
      <c r="AA66" s="70"/>
      <c r="AB66" s="70"/>
    </row>
    <row r="67" spans="1:28" ht="49.65" customHeight="1" x14ac:dyDescent="0.3">
      <c r="A67" s="117" t="s">
        <v>1300</v>
      </c>
      <c r="B67" s="75" t="s">
        <v>1324</v>
      </c>
      <c r="C67" s="117" t="s">
        <v>1528</v>
      </c>
      <c r="D67" s="117" t="s">
        <v>1588</v>
      </c>
      <c r="E67" s="117" t="s">
        <v>1596</v>
      </c>
      <c r="F67" s="118" t="s">
        <v>1586</v>
      </c>
      <c r="G67" s="117"/>
      <c r="H67" s="117"/>
      <c r="I67" s="117"/>
      <c r="J67" s="118"/>
      <c r="K67" s="117"/>
      <c r="L67" s="117"/>
      <c r="M67" s="117"/>
      <c r="N67" s="117"/>
      <c r="O67" s="117"/>
      <c r="P67" s="117"/>
      <c r="Q67" s="117" t="s">
        <v>1544</v>
      </c>
      <c r="R67" s="117"/>
      <c r="S67" s="117"/>
      <c r="T67" s="117"/>
      <c r="U67" s="117"/>
      <c r="V67" s="117"/>
      <c r="W67" s="117"/>
      <c r="X67" s="129"/>
      <c r="Y67" s="129"/>
      <c r="Z67" s="70"/>
      <c r="AA67" s="70"/>
      <c r="AB67" s="70"/>
    </row>
    <row r="68" spans="1:28" ht="28.8" x14ac:dyDescent="0.3">
      <c r="A68" s="117" t="s">
        <v>7</v>
      </c>
      <c r="B68" s="142" t="s">
        <v>1333</v>
      </c>
      <c r="C68" s="117" t="s">
        <v>1375</v>
      </c>
      <c r="D68" s="117" t="s">
        <v>1380</v>
      </c>
      <c r="E68" s="118" t="s">
        <v>1447</v>
      </c>
      <c r="F68" s="118" t="s">
        <v>1502</v>
      </c>
      <c r="G68" s="117"/>
      <c r="H68" s="117"/>
      <c r="I68" s="117"/>
      <c r="J68" s="117"/>
      <c r="K68" s="117"/>
      <c r="L68" s="117"/>
      <c r="M68" s="117"/>
      <c r="N68" s="117"/>
      <c r="O68" s="117"/>
      <c r="P68" s="117"/>
      <c r="Q68" s="117"/>
      <c r="R68" s="117"/>
      <c r="S68" s="117"/>
      <c r="T68" s="117"/>
      <c r="U68" s="117"/>
      <c r="V68" s="117"/>
      <c r="W68" s="117"/>
      <c r="X68" s="129"/>
      <c r="Y68" s="129"/>
      <c r="Z68" s="70"/>
      <c r="AA68" s="70"/>
      <c r="AB68" s="70"/>
    </row>
    <row r="69" spans="1:28" ht="81.599999999999994" customHeight="1" x14ac:dyDescent="0.3">
      <c r="A69" s="117" t="s">
        <v>55</v>
      </c>
      <c r="B69" s="75" t="s">
        <v>1329</v>
      </c>
      <c r="C69" s="117" t="s">
        <v>1376</v>
      </c>
      <c r="D69" s="159" t="s">
        <v>1381</v>
      </c>
      <c r="E69" s="118" t="s">
        <v>1448</v>
      </c>
      <c r="F69" s="118" t="s">
        <v>1503</v>
      </c>
      <c r="G69" s="117"/>
      <c r="H69" s="117"/>
      <c r="I69" s="117"/>
      <c r="J69" s="117"/>
      <c r="K69" s="117"/>
      <c r="L69" s="117"/>
      <c r="M69" s="117"/>
      <c r="N69" s="117"/>
      <c r="O69" s="117"/>
      <c r="P69" s="117"/>
      <c r="Q69" s="117"/>
      <c r="R69" s="117"/>
      <c r="S69" s="117"/>
      <c r="T69" s="117"/>
      <c r="U69" s="117"/>
      <c r="V69" s="117"/>
      <c r="W69" s="117"/>
      <c r="X69" s="129"/>
      <c r="Y69" s="129"/>
      <c r="Z69" s="70"/>
      <c r="AA69" s="70"/>
      <c r="AB69" s="70"/>
    </row>
    <row r="70" spans="1:28" ht="79.349999999999994" customHeight="1" x14ac:dyDescent="0.3">
      <c r="A70" s="117" t="s">
        <v>11</v>
      </c>
      <c r="B70" s="75" t="s">
        <v>1330</v>
      </c>
      <c r="C70" s="118" t="s">
        <v>1377</v>
      </c>
      <c r="D70" s="117" t="s">
        <v>1382</v>
      </c>
      <c r="E70" s="118" t="s">
        <v>1449</v>
      </c>
      <c r="F70" s="118" t="s">
        <v>1504</v>
      </c>
      <c r="G70" s="118" t="s">
        <v>702</v>
      </c>
      <c r="H70" s="117" t="s">
        <v>703</v>
      </c>
      <c r="I70" s="118" t="s">
        <v>1323</v>
      </c>
      <c r="J70" s="118" t="s">
        <v>1191</v>
      </c>
      <c r="K70" s="117" t="s">
        <v>704</v>
      </c>
      <c r="L70" s="118" t="s">
        <v>1096</v>
      </c>
      <c r="M70" s="117" t="s">
        <v>1103</v>
      </c>
      <c r="N70" s="161" t="s">
        <v>1443</v>
      </c>
      <c r="O70" s="117" t="s">
        <v>1498</v>
      </c>
      <c r="P70" s="117"/>
      <c r="Q70" s="117" t="s">
        <v>1331</v>
      </c>
      <c r="R70" s="117"/>
      <c r="S70" s="117"/>
      <c r="T70" s="117"/>
      <c r="U70" s="117"/>
      <c r="V70" s="117" t="s">
        <v>32</v>
      </c>
      <c r="W70" s="117" t="s">
        <v>43</v>
      </c>
      <c r="X70" s="129"/>
      <c r="Y70" s="129"/>
      <c r="Z70" s="70"/>
      <c r="AA70" s="70"/>
      <c r="AB70" s="70"/>
    </row>
    <row r="71" spans="1:28" ht="132.6" customHeight="1" x14ac:dyDescent="0.3">
      <c r="A71" s="117" t="s">
        <v>3</v>
      </c>
      <c r="B71" s="75" t="s">
        <v>1332</v>
      </c>
      <c r="C71" s="118" t="s">
        <v>1334</v>
      </c>
      <c r="D71" s="117" t="s">
        <v>1335</v>
      </c>
      <c r="E71" s="118" t="s">
        <v>1450</v>
      </c>
      <c r="F71" s="118" t="s">
        <v>1192</v>
      </c>
      <c r="G71" s="118" t="s">
        <v>1145</v>
      </c>
      <c r="H71" s="117" t="s">
        <v>1274</v>
      </c>
      <c r="I71" s="175" t="s">
        <v>1470</v>
      </c>
      <c r="J71" s="118" t="s">
        <v>1193</v>
      </c>
      <c r="K71" s="117"/>
      <c r="L71" s="117"/>
      <c r="M71" s="117"/>
      <c r="N71" s="117"/>
      <c r="O71" s="117"/>
      <c r="P71" s="117"/>
      <c r="Q71" s="117" t="s">
        <v>1336</v>
      </c>
      <c r="R71" s="117"/>
      <c r="S71" s="117"/>
      <c r="T71" s="117"/>
      <c r="U71" s="117"/>
      <c r="V71" s="117"/>
      <c r="W71" s="117" t="s">
        <v>43</v>
      </c>
      <c r="X71" s="129"/>
      <c r="Y71" s="129"/>
      <c r="Z71" s="70"/>
      <c r="AA71" s="70"/>
      <c r="AB71" s="70"/>
    </row>
    <row r="72" spans="1:28" ht="25.35" customHeight="1" x14ac:dyDescent="0.3">
      <c r="A72" s="117" t="s">
        <v>15</v>
      </c>
      <c r="B72" s="75" t="s">
        <v>1338</v>
      </c>
      <c r="C72" s="117"/>
      <c r="D72" s="117"/>
      <c r="E72" s="117"/>
      <c r="F72" s="118"/>
      <c r="G72" s="117"/>
      <c r="H72" s="117"/>
      <c r="I72" s="117"/>
      <c r="J72" s="117"/>
      <c r="K72" s="117"/>
      <c r="L72" s="117"/>
      <c r="M72" s="117"/>
      <c r="N72" s="117"/>
      <c r="O72" s="117"/>
      <c r="P72" s="117" t="s">
        <v>1339</v>
      </c>
      <c r="Q72" s="117" t="s">
        <v>1331</v>
      </c>
      <c r="R72" s="117"/>
      <c r="S72" s="117"/>
      <c r="T72" s="117"/>
      <c r="U72" s="117"/>
      <c r="V72" s="117"/>
      <c r="W72" s="117"/>
      <c r="X72" s="129"/>
      <c r="Y72" s="129"/>
      <c r="Z72" s="70"/>
      <c r="AA72" s="70"/>
      <c r="AB72" s="70"/>
    </row>
    <row r="73" spans="1:28" x14ac:dyDescent="0.3">
      <c r="A73" s="117" t="s">
        <v>15</v>
      </c>
      <c r="B73" s="75" t="s">
        <v>1337</v>
      </c>
      <c r="C73" s="117"/>
      <c r="D73" s="117"/>
      <c r="E73" s="121"/>
      <c r="F73" s="118"/>
      <c r="G73" s="117"/>
      <c r="H73" s="117"/>
      <c r="I73" s="117"/>
      <c r="J73" s="118"/>
      <c r="K73" s="117"/>
      <c r="L73" s="117"/>
      <c r="M73" s="117"/>
      <c r="N73" s="117"/>
      <c r="O73" s="117"/>
      <c r="P73" s="117" t="s">
        <v>713</v>
      </c>
      <c r="Q73" s="117"/>
      <c r="R73" s="117"/>
      <c r="S73" s="117"/>
      <c r="T73" s="117"/>
      <c r="U73" s="117"/>
      <c r="V73" s="117"/>
      <c r="W73" s="117"/>
      <c r="X73" s="129"/>
      <c r="Y73" s="129"/>
      <c r="Z73" s="70"/>
      <c r="AA73" s="70"/>
      <c r="AB73" s="70"/>
    </row>
    <row r="74" spans="1:28" ht="123.15" customHeight="1" x14ac:dyDescent="0.3">
      <c r="A74" s="117" t="s">
        <v>7</v>
      </c>
      <c r="B74" s="142" t="s">
        <v>1340</v>
      </c>
      <c r="C74" s="117" t="s">
        <v>715</v>
      </c>
      <c r="D74" s="117" t="s">
        <v>1275</v>
      </c>
      <c r="E74" s="118" t="s">
        <v>716</v>
      </c>
      <c r="F74" s="118" t="s">
        <v>1194</v>
      </c>
      <c r="G74" s="117"/>
      <c r="H74" s="117"/>
      <c r="I74" s="117"/>
      <c r="J74" s="117"/>
      <c r="K74" s="117"/>
      <c r="L74" s="117"/>
      <c r="M74" s="117"/>
      <c r="N74" s="117"/>
      <c r="O74" s="117"/>
      <c r="P74" s="117"/>
      <c r="Q74" s="117" t="s">
        <v>1331</v>
      </c>
      <c r="R74" s="117"/>
      <c r="S74" s="117"/>
      <c r="T74" s="117"/>
      <c r="U74" s="117"/>
      <c r="V74" s="117"/>
      <c r="W74" s="117"/>
      <c r="X74" s="129"/>
      <c r="Y74" s="129"/>
      <c r="Z74" s="70"/>
      <c r="AA74" s="70"/>
      <c r="AB74" s="70"/>
    </row>
    <row r="75" spans="1:28" ht="107.4" customHeight="1" x14ac:dyDescent="0.3">
      <c r="A75" s="117" t="s">
        <v>4</v>
      </c>
      <c r="B75" s="75" t="s">
        <v>1341</v>
      </c>
      <c r="C75" s="118" t="s">
        <v>1378</v>
      </c>
      <c r="D75" s="117" t="s">
        <v>1383</v>
      </c>
      <c r="E75" s="118" t="s">
        <v>1451</v>
      </c>
      <c r="F75" s="117" t="s">
        <v>1505</v>
      </c>
      <c r="G75" s="117" t="s">
        <v>1325</v>
      </c>
      <c r="H75" s="118" t="s">
        <v>1326</v>
      </c>
      <c r="I75" s="175" t="s">
        <v>1462</v>
      </c>
      <c r="J75" s="118" t="s">
        <v>1523</v>
      </c>
      <c r="K75" s="117" t="s">
        <v>730</v>
      </c>
      <c r="L75" s="117" t="s">
        <v>1097</v>
      </c>
      <c r="M75" s="117" t="s">
        <v>1104</v>
      </c>
      <c r="N75" s="161" t="s">
        <v>1444</v>
      </c>
      <c r="O75" s="117" t="s">
        <v>1500</v>
      </c>
      <c r="P75" s="117"/>
      <c r="Q75" s="117"/>
      <c r="R75" s="117"/>
      <c r="S75" s="117"/>
      <c r="T75" s="117"/>
      <c r="U75" s="117"/>
      <c r="V75" s="117"/>
      <c r="W75" s="117" t="s">
        <v>583</v>
      </c>
      <c r="X75" s="129"/>
      <c r="Y75" s="129"/>
      <c r="Z75" s="70"/>
      <c r="AA75" s="70"/>
      <c r="AB75" s="70"/>
    </row>
    <row r="76" spans="1:28" ht="136.5" customHeight="1" x14ac:dyDescent="0.3">
      <c r="A76" s="117" t="s">
        <v>4</v>
      </c>
      <c r="B76" s="75" t="s">
        <v>1342</v>
      </c>
      <c r="C76" s="118" t="s">
        <v>1379</v>
      </c>
      <c r="D76" s="117" t="s">
        <v>1384</v>
      </c>
      <c r="E76" s="118" t="s">
        <v>1452</v>
      </c>
      <c r="F76" s="117" t="s">
        <v>1506</v>
      </c>
      <c r="G76" s="117" t="s">
        <v>1327</v>
      </c>
      <c r="H76" s="118" t="s">
        <v>1328</v>
      </c>
      <c r="I76" s="175" t="s">
        <v>1463</v>
      </c>
      <c r="J76" s="118" t="s">
        <v>1524</v>
      </c>
      <c r="K76" s="117" t="s">
        <v>737</v>
      </c>
      <c r="L76" s="118" t="s">
        <v>1098</v>
      </c>
      <c r="M76" s="117" t="s">
        <v>1105</v>
      </c>
      <c r="N76" s="161" t="s">
        <v>1445</v>
      </c>
      <c r="O76" s="117" t="s">
        <v>1501</v>
      </c>
      <c r="P76" s="117"/>
      <c r="Q76" s="117"/>
      <c r="R76" s="117"/>
      <c r="S76" s="117"/>
      <c r="T76" s="117"/>
      <c r="U76" s="117"/>
      <c r="V76" s="117"/>
      <c r="W76" s="117" t="s">
        <v>583</v>
      </c>
      <c r="X76" s="129"/>
      <c r="Y76" s="129"/>
      <c r="Z76" s="70"/>
      <c r="AA76" s="70"/>
      <c r="AB76" s="70"/>
    </row>
    <row r="77" spans="1:28" ht="120.6" customHeight="1" x14ac:dyDescent="0.3">
      <c r="A77" s="117" t="s">
        <v>738</v>
      </c>
      <c r="B77" s="134" t="s">
        <v>1343</v>
      </c>
      <c r="C77" s="118" t="s">
        <v>1344</v>
      </c>
      <c r="D77" s="117" t="s">
        <v>1345</v>
      </c>
      <c r="E77" s="118" t="s">
        <v>1464</v>
      </c>
      <c r="F77" s="118" t="s">
        <v>1204</v>
      </c>
      <c r="G77" s="117"/>
      <c r="H77" s="117"/>
      <c r="I77" s="117"/>
      <c r="J77" s="118"/>
      <c r="K77" s="117"/>
      <c r="L77" s="117"/>
      <c r="M77" s="117"/>
      <c r="N77" s="117"/>
      <c r="O77" s="117"/>
      <c r="P77" s="117"/>
      <c r="Q77" s="117" t="s">
        <v>1576</v>
      </c>
      <c r="R77" s="117"/>
      <c r="S77" s="117"/>
      <c r="T77" s="117"/>
      <c r="U77" s="117"/>
      <c r="V77" s="117"/>
      <c r="W77" s="117" t="s">
        <v>43</v>
      </c>
      <c r="X77" s="129"/>
      <c r="Y77" s="129"/>
      <c r="Z77" s="70"/>
      <c r="AA77" s="70"/>
      <c r="AB77" s="70"/>
    </row>
    <row r="78" spans="1:28" ht="177" customHeight="1" x14ac:dyDescent="0.3">
      <c r="A78" s="117" t="s">
        <v>4</v>
      </c>
      <c r="B78" s="75" t="s">
        <v>1358</v>
      </c>
      <c r="C78" s="118" t="s">
        <v>1360</v>
      </c>
      <c r="D78" s="117" t="s">
        <v>1361</v>
      </c>
      <c r="E78" s="118" t="s">
        <v>1453</v>
      </c>
      <c r="F78" s="118" t="s">
        <v>1208</v>
      </c>
      <c r="G78" s="117" t="s">
        <v>1153</v>
      </c>
      <c r="H78" s="117" t="s">
        <v>1277</v>
      </c>
      <c r="I78" s="117" t="s">
        <v>1411</v>
      </c>
      <c r="J78" s="118" t="s">
        <v>1209</v>
      </c>
      <c r="K78" s="117" t="s">
        <v>1511</v>
      </c>
      <c r="L78" s="118" t="s">
        <v>1512</v>
      </c>
      <c r="M78" s="117" t="s">
        <v>1513</v>
      </c>
      <c r="N78" s="161" t="s">
        <v>1446</v>
      </c>
      <c r="O78" s="117" t="s">
        <v>1514</v>
      </c>
      <c r="P78" s="117"/>
      <c r="Q78" s="117" t="s">
        <v>731</v>
      </c>
      <c r="R78" s="117"/>
      <c r="S78" s="117"/>
      <c r="T78" s="117"/>
      <c r="U78" s="117"/>
      <c r="V78" s="117"/>
      <c r="W78" s="117" t="s">
        <v>583</v>
      </c>
      <c r="X78" s="129"/>
      <c r="Y78" s="129"/>
      <c r="Z78" s="70"/>
      <c r="AA78" s="70"/>
      <c r="AB78" s="70"/>
    </row>
    <row r="79" spans="1:28" x14ac:dyDescent="0.3">
      <c r="A79" s="117" t="s">
        <v>15</v>
      </c>
      <c r="B79" s="75" t="s">
        <v>1359</v>
      </c>
      <c r="C79" s="117"/>
      <c r="D79" s="117"/>
      <c r="E79" s="117"/>
      <c r="F79" s="118"/>
      <c r="G79" s="117"/>
      <c r="H79" s="117"/>
      <c r="I79" s="117"/>
      <c r="J79" s="118"/>
      <c r="K79" s="117"/>
      <c r="L79" s="117"/>
      <c r="M79" s="117"/>
      <c r="N79" s="117"/>
      <c r="O79" s="117"/>
      <c r="P79" s="117" t="s">
        <v>1362</v>
      </c>
      <c r="Q79" s="117"/>
      <c r="R79" s="117"/>
      <c r="S79" s="117"/>
      <c r="T79" s="117"/>
      <c r="U79" s="117"/>
      <c r="V79" s="117"/>
      <c r="W79" s="117"/>
      <c r="X79" s="129"/>
      <c r="Y79" s="129"/>
      <c r="Z79" s="70"/>
      <c r="AA79" s="70"/>
      <c r="AB79" s="70"/>
    </row>
    <row r="80" spans="1:28" ht="154.65" customHeight="1" x14ac:dyDescent="0.3">
      <c r="A80" s="117" t="s">
        <v>15</v>
      </c>
      <c r="B80" s="131" t="s">
        <v>1540</v>
      </c>
      <c r="C80" s="117"/>
      <c r="D80" s="117"/>
      <c r="E80" s="117"/>
      <c r="F80" s="118"/>
      <c r="G80" s="117"/>
      <c r="H80" s="117"/>
      <c r="I80" s="117"/>
      <c r="J80" s="118"/>
      <c r="K80" s="117"/>
      <c r="L80" s="117"/>
      <c r="M80" s="117"/>
      <c r="N80" s="117"/>
      <c r="O80" s="117"/>
      <c r="P80" s="117" t="s">
        <v>1548</v>
      </c>
      <c r="Q80" s="117"/>
      <c r="R80" s="117"/>
      <c r="S80" s="117"/>
      <c r="T80" s="117"/>
      <c r="U80" s="117"/>
      <c r="V80" s="117"/>
      <c r="W80" s="117"/>
      <c r="X80" s="129"/>
      <c r="Y80" s="129"/>
      <c r="Z80" s="70"/>
      <c r="AA80" s="70"/>
      <c r="AB80" s="70"/>
    </row>
    <row r="81" spans="1:28" x14ac:dyDescent="0.3">
      <c r="A81" s="117" t="s">
        <v>15</v>
      </c>
      <c r="B81" s="131" t="s">
        <v>1541</v>
      </c>
      <c r="C81" s="117"/>
      <c r="D81" s="117"/>
      <c r="E81" s="117"/>
      <c r="F81" s="118"/>
      <c r="G81" s="117"/>
      <c r="H81" s="117"/>
      <c r="I81" s="117"/>
      <c r="J81" s="118"/>
      <c r="K81" s="117"/>
      <c r="L81" s="117"/>
      <c r="M81" s="117"/>
      <c r="N81" s="117"/>
      <c r="O81" s="117"/>
      <c r="P81" s="117" t="s">
        <v>1542</v>
      </c>
      <c r="Q81" s="117"/>
      <c r="R81" s="117"/>
      <c r="S81" s="117"/>
      <c r="T81" s="117"/>
      <c r="U81" s="117"/>
      <c r="V81" s="117"/>
      <c r="W81" s="117"/>
      <c r="X81" s="129"/>
      <c r="Y81" s="129"/>
      <c r="Z81" s="70"/>
      <c r="AA81" s="70"/>
      <c r="AB81" s="70"/>
    </row>
    <row r="82" spans="1:28" ht="154.65" customHeight="1" x14ac:dyDescent="0.3">
      <c r="A82" s="117" t="s">
        <v>15</v>
      </c>
      <c r="B82" s="131" t="s">
        <v>1538</v>
      </c>
      <c r="C82" s="117"/>
      <c r="D82" s="117"/>
      <c r="E82" s="117"/>
      <c r="F82" s="118"/>
      <c r="G82" s="117"/>
      <c r="H82" s="117"/>
      <c r="I82" s="117"/>
      <c r="J82" s="118"/>
      <c r="K82" s="117"/>
      <c r="L82" s="117"/>
      <c r="M82" s="117"/>
      <c r="N82" s="117"/>
      <c r="O82" s="117"/>
      <c r="P82" s="117" t="s">
        <v>1547</v>
      </c>
      <c r="Q82" s="117"/>
      <c r="R82" s="117"/>
      <c r="S82" s="117"/>
      <c r="T82" s="117"/>
      <c r="U82" s="117"/>
      <c r="V82" s="117"/>
      <c r="W82" s="117"/>
      <c r="X82" s="129"/>
      <c r="Y82" s="129"/>
      <c r="Z82" s="70"/>
      <c r="AA82" s="70"/>
      <c r="AB82" s="70"/>
    </row>
    <row r="83" spans="1:28" x14ac:dyDescent="0.3">
      <c r="A83" s="117" t="s">
        <v>15</v>
      </c>
      <c r="B83" s="131" t="s">
        <v>1537</v>
      </c>
      <c r="C83" s="117"/>
      <c r="D83" s="117"/>
      <c r="E83" s="117"/>
      <c r="F83" s="118"/>
      <c r="G83" s="117"/>
      <c r="H83" s="117"/>
      <c r="I83" s="117"/>
      <c r="J83" s="118"/>
      <c r="K83" s="117"/>
      <c r="L83" s="117"/>
      <c r="M83" s="117"/>
      <c r="N83" s="117"/>
      <c r="O83" s="117"/>
      <c r="P83" s="117" t="s">
        <v>1543</v>
      </c>
      <c r="Q83" s="117"/>
      <c r="R83" s="117"/>
      <c r="S83" s="117"/>
      <c r="T83" s="117"/>
      <c r="U83" s="117"/>
      <c r="V83" s="117"/>
      <c r="W83" s="117"/>
      <c r="X83" s="129"/>
      <c r="Y83" s="129"/>
      <c r="Z83" s="70"/>
      <c r="AA83" s="70"/>
      <c r="AB83" s="70"/>
    </row>
    <row r="84" spans="1:28" ht="187.2" x14ac:dyDescent="0.3">
      <c r="A84" s="117" t="s">
        <v>15</v>
      </c>
      <c r="B84" s="131" t="s">
        <v>1346</v>
      </c>
      <c r="C84" s="117"/>
      <c r="D84" s="117"/>
      <c r="E84" s="117"/>
      <c r="F84" s="118"/>
      <c r="G84" s="117"/>
      <c r="H84" s="117"/>
      <c r="I84" s="117"/>
      <c r="J84" s="118"/>
      <c r="K84" s="117"/>
      <c r="L84" s="117"/>
      <c r="M84" s="117"/>
      <c r="N84" s="117"/>
      <c r="O84" s="117"/>
      <c r="P84" s="117" t="s">
        <v>1369</v>
      </c>
      <c r="Q84" s="117"/>
      <c r="R84" s="117"/>
      <c r="S84" s="117"/>
      <c r="T84" s="117"/>
      <c r="U84" s="117"/>
      <c r="V84" s="117"/>
      <c r="W84" s="117"/>
      <c r="X84" s="129"/>
      <c r="Y84" s="129"/>
      <c r="Z84" s="70"/>
      <c r="AA84" s="70"/>
      <c r="AB84" s="70"/>
    </row>
    <row r="85" spans="1:28" ht="172.8" x14ac:dyDescent="0.3">
      <c r="A85" s="117" t="s">
        <v>15</v>
      </c>
      <c r="B85" s="131" t="s">
        <v>1347</v>
      </c>
      <c r="C85" s="117"/>
      <c r="D85" s="117"/>
      <c r="E85" s="117"/>
      <c r="F85" s="118"/>
      <c r="G85" s="117"/>
      <c r="H85" s="117"/>
      <c r="I85" s="117"/>
      <c r="J85" s="118"/>
      <c r="K85" s="117"/>
      <c r="L85" s="117"/>
      <c r="M85" s="117"/>
      <c r="N85" s="117"/>
      <c r="O85" s="117"/>
      <c r="P85" s="117" t="s">
        <v>1370</v>
      </c>
      <c r="Q85" s="117"/>
      <c r="R85" s="117"/>
      <c r="S85" s="117"/>
      <c r="T85" s="117"/>
      <c r="U85" s="117"/>
      <c r="V85" s="117"/>
      <c r="W85" s="117"/>
      <c r="X85" s="129"/>
      <c r="Y85" s="129"/>
      <c r="Z85" s="70"/>
      <c r="AA85" s="70"/>
      <c r="AB85" s="70"/>
    </row>
    <row r="86" spans="1:28" ht="28.8" x14ac:dyDescent="0.3">
      <c r="A86" s="117" t="s">
        <v>15</v>
      </c>
      <c r="B86" s="131" t="s">
        <v>1348</v>
      </c>
      <c r="C86" s="117"/>
      <c r="D86" s="117"/>
      <c r="E86" s="117"/>
      <c r="F86" s="118"/>
      <c r="G86" s="117"/>
      <c r="H86" s="117"/>
      <c r="I86" s="117"/>
      <c r="J86" s="118"/>
      <c r="K86" s="117"/>
      <c r="L86" s="117"/>
      <c r="M86" s="117"/>
      <c r="N86" s="117"/>
      <c r="O86" s="117"/>
      <c r="P86" s="117" t="s">
        <v>1371</v>
      </c>
      <c r="Q86" s="117"/>
      <c r="R86" s="117"/>
      <c r="S86" s="117"/>
      <c r="T86" s="117"/>
      <c r="U86" s="117"/>
      <c r="V86" s="117"/>
      <c r="W86" s="117"/>
      <c r="X86" s="129"/>
      <c r="Y86" s="129"/>
      <c r="Z86" s="70"/>
      <c r="AA86" s="70"/>
      <c r="AB86" s="70"/>
    </row>
    <row r="87" spans="1:28" ht="172.8" x14ac:dyDescent="0.3">
      <c r="A87" s="117" t="s">
        <v>15</v>
      </c>
      <c r="B87" s="131" t="s">
        <v>1349</v>
      </c>
      <c r="C87" s="117"/>
      <c r="D87" s="117"/>
      <c r="E87" s="117"/>
      <c r="F87" s="118"/>
      <c r="G87" s="117"/>
      <c r="H87" s="117"/>
      <c r="I87" s="117"/>
      <c r="J87" s="118"/>
      <c r="K87" s="117"/>
      <c r="L87" s="117"/>
      <c r="M87" s="117"/>
      <c r="N87" s="117"/>
      <c r="O87" s="117"/>
      <c r="P87" s="117" t="s">
        <v>1363</v>
      </c>
      <c r="Q87" s="117"/>
      <c r="R87" s="117"/>
      <c r="S87" s="117"/>
      <c r="T87" s="117"/>
      <c r="U87" s="117"/>
      <c r="V87" s="117"/>
      <c r="W87" s="117"/>
      <c r="X87" s="129"/>
      <c r="Y87" s="129"/>
      <c r="Z87" s="70"/>
      <c r="AA87" s="70"/>
      <c r="AB87" s="70"/>
    </row>
    <row r="88" spans="1:28" ht="172.8" x14ac:dyDescent="0.3">
      <c r="A88" s="117" t="s">
        <v>15</v>
      </c>
      <c r="B88" s="131" t="s">
        <v>1350</v>
      </c>
      <c r="C88" s="117"/>
      <c r="D88" s="117"/>
      <c r="E88" s="117"/>
      <c r="F88" s="118"/>
      <c r="G88" s="117"/>
      <c r="H88" s="117"/>
      <c r="I88" s="117"/>
      <c r="J88" s="118"/>
      <c r="K88" s="117"/>
      <c r="L88" s="117"/>
      <c r="M88" s="117"/>
      <c r="N88" s="117"/>
      <c r="O88" s="117"/>
      <c r="P88" s="117" t="s">
        <v>1364</v>
      </c>
      <c r="Q88" s="117"/>
      <c r="R88" s="117"/>
      <c r="S88" s="117"/>
      <c r="T88" s="117"/>
      <c r="U88" s="117"/>
      <c r="V88" s="117"/>
      <c r="W88" s="117"/>
      <c r="X88" s="129"/>
      <c r="Y88" s="129"/>
      <c r="Z88" s="70"/>
      <c r="AA88" s="70"/>
      <c r="AB88" s="70"/>
    </row>
    <row r="89" spans="1:28" ht="28.8" x14ac:dyDescent="0.3">
      <c r="A89" s="117" t="s">
        <v>15</v>
      </c>
      <c r="B89" s="131" t="s">
        <v>1351</v>
      </c>
      <c r="C89" s="117"/>
      <c r="D89" s="117"/>
      <c r="E89" s="117"/>
      <c r="F89" s="118"/>
      <c r="G89" s="117"/>
      <c r="H89" s="117"/>
      <c r="I89" s="117"/>
      <c r="J89" s="118"/>
      <c r="K89" s="117"/>
      <c r="L89" s="117"/>
      <c r="M89" s="117"/>
      <c r="N89" s="117"/>
      <c r="O89" s="117"/>
      <c r="P89" s="117" t="s">
        <v>1372</v>
      </c>
      <c r="Q89" s="117"/>
      <c r="R89" s="117"/>
      <c r="S89" s="117"/>
      <c r="T89" s="117"/>
      <c r="U89" s="117"/>
      <c r="V89" s="117"/>
      <c r="W89" s="117"/>
      <c r="X89" s="129"/>
      <c r="Y89" s="129"/>
      <c r="Z89" s="70"/>
      <c r="AA89" s="70"/>
      <c r="AB89" s="70"/>
    </row>
    <row r="90" spans="1:28" ht="158.4" x14ac:dyDescent="0.3">
      <c r="A90" s="117" t="s">
        <v>15</v>
      </c>
      <c r="B90" s="131" t="s">
        <v>1352</v>
      </c>
      <c r="C90" s="117"/>
      <c r="D90" s="117"/>
      <c r="E90" s="117"/>
      <c r="F90" s="118"/>
      <c r="G90" s="117"/>
      <c r="H90" s="117"/>
      <c r="I90" s="117"/>
      <c r="J90" s="118"/>
      <c r="K90" s="117"/>
      <c r="L90" s="117"/>
      <c r="M90" s="117"/>
      <c r="N90" s="117"/>
      <c r="O90" s="117"/>
      <c r="P90" s="117" t="s">
        <v>1368</v>
      </c>
      <c r="Q90" s="117"/>
      <c r="R90" s="117"/>
      <c r="S90" s="117"/>
      <c r="T90" s="117"/>
      <c r="U90" s="117"/>
      <c r="V90" s="117"/>
      <c r="W90" s="117"/>
      <c r="X90" s="129"/>
      <c r="Y90" s="129"/>
      <c r="Z90" s="70"/>
      <c r="AA90" s="70"/>
      <c r="AB90" s="70"/>
    </row>
    <row r="91" spans="1:28" ht="172.8" x14ac:dyDescent="0.3">
      <c r="A91" s="117" t="s">
        <v>15</v>
      </c>
      <c r="B91" s="131" t="s">
        <v>1353</v>
      </c>
      <c r="C91" s="117"/>
      <c r="D91" s="117"/>
      <c r="E91" s="117"/>
      <c r="F91" s="118"/>
      <c r="G91" s="117"/>
      <c r="H91" s="117"/>
      <c r="I91" s="117"/>
      <c r="J91" s="118"/>
      <c r="K91" s="117"/>
      <c r="L91" s="117"/>
      <c r="M91" s="117"/>
      <c r="N91" s="117"/>
      <c r="O91" s="117"/>
      <c r="P91" s="117" t="s">
        <v>1365</v>
      </c>
      <c r="Q91" s="117"/>
      <c r="R91" s="117"/>
      <c r="S91" s="117"/>
      <c r="T91" s="117"/>
      <c r="U91" s="117"/>
      <c r="V91" s="117"/>
      <c r="W91" s="117"/>
      <c r="X91" s="129"/>
      <c r="Y91" s="129"/>
      <c r="Z91" s="70"/>
      <c r="AA91" s="70"/>
      <c r="AB91" s="70"/>
    </row>
    <row r="92" spans="1:28" ht="28.8" x14ac:dyDescent="0.3">
      <c r="A92" s="117" t="s">
        <v>15</v>
      </c>
      <c r="B92" s="131" t="s">
        <v>1354</v>
      </c>
      <c r="C92" s="117"/>
      <c r="D92" s="117"/>
      <c r="E92" s="117"/>
      <c r="F92" s="118"/>
      <c r="G92" s="117"/>
      <c r="H92" s="117"/>
      <c r="I92" s="117"/>
      <c r="J92" s="118"/>
      <c r="K92" s="117"/>
      <c r="L92" s="117"/>
      <c r="M92" s="117"/>
      <c r="N92" s="117"/>
      <c r="O92" s="117"/>
      <c r="P92" s="117" t="s">
        <v>1373</v>
      </c>
      <c r="Q92" s="117"/>
      <c r="R92" s="117"/>
      <c r="S92" s="117"/>
      <c r="T92" s="117"/>
      <c r="U92" s="117"/>
      <c r="V92" s="117"/>
      <c r="W92" s="117"/>
      <c r="X92" s="129"/>
      <c r="Y92" s="129"/>
      <c r="Z92" s="70"/>
      <c r="AA92" s="70"/>
      <c r="AB92" s="70"/>
    </row>
    <row r="93" spans="1:28" ht="158.4" x14ac:dyDescent="0.3">
      <c r="A93" s="117" t="s">
        <v>15</v>
      </c>
      <c r="B93" s="131" t="s">
        <v>1355</v>
      </c>
      <c r="C93" s="117"/>
      <c r="D93" s="117"/>
      <c r="E93" s="117"/>
      <c r="F93" s="118"/>
      <c r="G93" s="117"/>
      <c r="H93" s="117"/>
      <c r="I93" s="117"/>
      <c r="J93" s="118"/>
      <c r="K93" s="117"/>
      <c r="L93" s="117"/>
      <c r="M93" s="117"/>
      <c r="N93" s="117"/>
      <c r="O93" s="117"/>
      <c r="P93" s="117" t="s">
        <v>1366</v>
      </c>
      <c r="Q93" s="117"/>
      <c r="R93" s="117"/>
      <c r="S93" s="117"/>
      <c r="T93" s="117"/>
      <c r="U93" s="117"/>
      <c r="V93" s="117"/>
      <c r="W93" s="117"/>
      <c r="X93" s="129"/>
      <c r="Y93" s="129"/>
      <c r="Z93" s="70"/>
      <c r="AA93" s="70"/>
      <c r="AB93" s="70"/>
    </row>
    <row r="94" spans="1:28" ht="158.4" x14ac:dyDescent="0.3">
      <c r="A94" s="117" t="s">
        <v>15</v>
      </c>
      <c r="B94" s="131" t="s">
        <v>1356</v>
      </c>
      <c r="C94" s="117"/>
      <c r="D94" s="117"/>
      <c r="E94" s="117"/>
      <c r="F94" s="118"/>
      <c r="G94" s="117"/>
      <c r="H94" s="117"/>
      <c r="I94" s="117"/>
      <c r="J94" s="118"/>
      <c r="K94" s="117"/>
      <c r="L94" s="117"/>
      <c r="M94" s="117"/>
      <c r="N94" s="117"/>
      <c r="O94" s="117"/>
      <c r="P94" s="117" t="s">
        <v>1367</v>
      </c>
      <c r="Q94" s="117"/>
      <c r="R94" s="117"/>
      <c r="S94" s="117"/>
      <c r="T94" s="117"/>
      <c r="U94" s="117"/>
      <c r="V94" s="117"/>
      <c r="W94" s="117"/>
      <c r="X94" s="129"/>
      <c r="Y94" s="129"/>
      <c r="Z94" s="70"/>
      <c r="AA94" s="70"/>
      <c r="AB94" s="70"/>
    </row>
    <row r="95" spans="1:28" ht="28.8" x14ac:dyDescent="0.3">
      <c r="A95" s="117" t="s">
        <v>15</v>
      </c>
      <c r="B95" s="131" t="s">
        <v>1357</v>
      </c>
      <c r="C95" s="117"/>
      <c r="D95" s="117"/>
      <c r="E95" s="117"/>
      <c r="F95" s="118"/>
      <c r="G95" s="117"/>
      <c r="H95" s="117"/>
      <c r="I95" s="117"/>
      <c r="J95" s="118"/>
      <c r="K95" s="117"/>
      <c r="L95" s="117"/>
      <c r="M95" s="117"/>
      <c r="N95" s="117"/>
      <c r="O95" s="117"/>
      <c r="P95" s="117" t="s">
        <v>1374</v>
      </c>
      <c r="Q95" s="117"/>
      <c r="R95" s="117"/>
      <c r="S95" s="117"/>
      <c r="T95" s="117"/>
      <c r="U95" s="117"/>
      <c r="V95" s="117"/>
      <c r="W95" s="117"/>
      <c r="X95" s="129"/>
      <c r="Y95" s="129"/>
      <c r="Z95" s="70"/>
      <c r="AA95" s="70"/>
      <c r="AB95" s="70"/>
    </row>
    <row r="96" spans="1:28" x14ac:dyDescent="0.3">
      <c r="A96" s="117" t="s">
        <v>1302</v>
      </c>
      <c r="B96" s="75" t="s">
        <v>1324</v>
      </c>
      <c r="C96" s="117"/>
      <c r="D96" s="117"/>
      <c r="E96" s="117"/>
      <c r="F96" s="118"/>
      <c r="G96" s="117"/>
      <c r="H96" s="117"/>
      <c r="I96" s="117"/>
      <c r="J96" s="118"/>
      <c r="K96" s="117"/>
      <c r="L96" s="117"/>
      <c r="M96" s="117"/>
      <c r="N96" s="117"/>
      <c r="O96" s="117"/>
      <c r="P96" s="117"/>
      <c r="Q96" s="117"/>
      <c r="R96" s="117"/>
      <c r="S96" s="117"/>
      <c r="T96" s="117"/>
      <c r="U96" s="117"/>
      <c r="V96" s="117"/>
      <c r="W96" s="117"/>
      <c r="X96" s="129"/>
      <c r="Y96" s="129"/>
      <c r="Z96" s="70"/>
      <c r="AA96" s="70"/>
      <c r="AB96" s="70"/>
    </row>
    <row r="97" spans="1:28" ht="129.6" customHeight="1" x14ac:dyDescent="0.3">
      <c r="A97" s="117" t="s">
        <v>749</v>
      </c>
      <c r="B97" s="75" t="s">
        <v>750</v>
      </c>
      <c r="C97" s="117" t="s">
        <v>1139</v>
      </c>
      <c r="D97" s="117" t="s">
        <v>1589</v>
      </c>
      <c r="E97" s="117" t="s">
        <v>1412</v>
      </c>
      <c r="F97" s="118" t="s">
        <v>1210</v>
      </c>
      <c r="G97" s="117" t="s">
        <v>751</v>
      </c>
      <c r="H97" s="117" t="s">
        <v>1280</v>
      </c>
      <c r="I97" s="117" t="s">
        <v>1413</v>
      </c>
      <c r="J97" s="118" t="s">
        <v>1211</v>
      </c>
      <c r="K97" s="117"/>
      <c r="L97" s="117"/>
      <c r="M97" s="117"/>
      <c r="N97" s="117"/>
      <c r="O97" s="117"/>
      <c r="P97" s="117"/>
      <c r="Q97" s="117" t="s">
        <v>723</v>
      </c>
      <c r="R97" s="117"/>
      <c r="S97" s="117"/>
      <c r="T97" s="117"/>
      <c r="U97" s="117"/>
      <c r="V97" s="117"/>
      <c r="W97" s="117" t="s">
        <v>43</v>
      </c>
      <c r="X97" s="129"/>
      <c r="Y97" s="129"/>
      <c r="Z97" s="70"/>
      <c r="AA97" s="70"/>
      <c r="AB97" s="70"/>
    </row>
    <row r="98" spans="1:28" ht="117" customHeight="1" x14ac:dyDescent="0.3">
      <c r="A98" s="117" t="s">
        <v>57</v>
      </c>
      <c r="B98" s="132" t="s">
        <v>752</v>
      </c>
      <c r="C98" s="117" t="s">
        <v>753</v>
      </c>
      <c r="D98" s="117" t="s">
        <v>1392</v>
      </c>
      <c r="E98" s="118" t="s">
        <v>1414</v>
      </c>
      <c r="F98" s="118" t="s">
        <v>1214</v>
      </c>
      <c r="G98" s="117" t="s">
        <v>754</v>
      </c>
      <c r="H98" s="117" t="s">
        <v>1281</v>
      </c>
      <c r="I98" s="118" t="s">
        <v>1415</v>
      </c>
      <c r="J98" s="118" t="s">
        <v>1215</v>
      </c>
      <c r="K98" s="117"/>
      <c r="L98" s="117"/>
      <c r="M98" s="117"/>
      <c r="N98" s="117"/>
      <c r="O98" s="117"/>
      <c r="P98" s="117"/>
      <c r="Q98" s="117" t="s">
        <v>723</v>
      </c>
      <c r="R98" s="117"/>
      <c r="S98" s="117"/>
      <c r="T98" s="117"/>
      <c r="U98" s="117"/>
      <c r="V98" s="117"/>
      <c r="W98" s="117" t="s">
        <v>583</v>
      </c>
      <c r="X98" s="129"/>
      <c r="Y98" s="129"/>
      <c r="Z98" s="70"/>
      <c r="AA98" s="70"/>
      <c r="AB98" s="70"/>
    </row>
    <row r="99" spans="1:28" ht="113.85" customHeight="1" x14ac:dyDescent="0.3">
      <c r="A99" s="117" t="s">
        <v>755</v>
      </c>
      <c r="B99" s="75" t="s">
        <v>756</v>
      </c>
      <c r="C99" s="117" t="s">
        <v>757</v>
      </c>
      <c r="D99" s="117" t="s">
        <v>1393</v>
      </c>
      <c r="E99" s="117" t="s">
        <v>1418</v>
      </c>
      <c r="F99" s="118" t="s">
        <v>1216</v>
      </c>
      <c r="G99" s="117" t="s">
        <v>1146</v>
      </c>
      <c r="H99" s="117" t="s">
        <v>1282</v>
      </c>
      <c r="I99" s="117" t="s">
        <v>1419</v>
      </c>
      <c r="J99" s="118" t="s">
        <v>1217</v>
      </c>
      <c r="K99" s="117"/>
      <c r="L99" s="117"/>
      <c r="M99" s="117"/>
      <c r="N99" s="117"/>
      <c r="O99" s="117"/>
      <c r="P99" s="117"/>
      <c r="Q99" s="117" t="s">
        <v>758</v>
      </c>
      <c r="R99" s="117"/>
      <c r="S99" s="117"/>
      <c r="T99" s="117"/>
      <c r="U99" s="117"/>
      <c r="V99" s="117"/>
      <c r="W99" s="117" t="s">
        <v>43</v>
      </c>
      <c r="X99" s="129"/>
      <c r="Y99" s="129"/>
      <c r="Z99" s="70"/>
      <c r="AA99" s="70"/>
      <c r="AB99" s="70"/>
    </row>
    <row r="100" spans="1:28" ht="100.5" customHeight="1" x14ac:dyDescent="0.3">
      <c r="A100" s="117" t="s">
        <v>755</v>
      </c>
      <c r="B100" s="75" t="s">
        <v>759</v>
      </c>
      <c r="C100" s="117" t="s">
        <v>760</v>
      </c>
      <c r="D100" s="117" t="s">
        <v>1394</v>
      </c>
      <c r="E100" s="117" t="s">
        <v>1422</v>
      </c>
      <c r="F100" s="118" t="s">
        <v>1221</v>
      </c>
      <c r="G100" s="117" t="s">
        <v>761</v>
      </c>
      <c r="H100" s="117" t="s">
        <v>1283</v>
      </c>
      <c r="I100" s="117" t="s">
        <v>1423</v>
      </c>
      <c r="J100" s="118" t="s">
        <v>1222</v>
      </c>
      <c r="K100" s="117"/>
      <c r="L100" s="117"/>
      <c r="M100" s="117"/>
      <c r="N100" s="117"/>
      <c r="O100" s="117"/>
      <c r="P100" s="117"/>
      <c r="Q100" s="117" t="s">
        <v>723</v>
      </c>
      <c r="R100" s="117"/>
      <c r="S100" s="117"/>
      <c r="T100" s="117"/>
      <c r="U100" s="117"/>
      <c r="V100" s="117"/>
      <c r="W100" s="117" t="s">
        <v>43</v>
      </c>
      <c r="X100" s="129"/>
      <c r="Y100" s="129"/>
      <c r="Z100" s="70"/>
      <c r="AA100" s="70"/>
      <c r="AB100" s="70"/>
    </row>
    <row r="101" spans="1:28" ht="103.5" customHeight="1" x14ac:dyDescent="0.3">
      <c r="A101" s="117" t="s">
        <v>57</v>
      </c>
      <c r="B101" s="132" t="s">
        <v>762</v>
      </c>
      <c r="C101" s="117" t="s">
        <v>763</v>
      </c>
      <c r="D101" s="117" t="s">
        <v>1395</v>
      </c>
      <c r="E101" s="117" t="s">
        <v>1424</v>
      </c>
      <c r="F101" s="118" t="s">
        <v>1223</v>
      </c>
      <c r="G101" s="121" t="s">
        <v>764</v>
      </c>
      <c r="H101" s="121" t="s">
        <v>1284</v>
      </c>
      <c r="I101" s="121" t="s">
        <v>1425</v>
      </c>
      <c r="J101" s="121" t="s">
        <v>1224</v>
      </c>
      <c r="K101" s="117"/>
      <c r="L101" s="117"/>
      <c r="M101" s="117"/>
      <c r="N101" s="117"/>
      <c r="O101" s="117"/>
      <c r="P101" s="117"/>
      <c r="Q101" s="117" t="s">
        <v>765</v>
      </c>
      <c r="R101" s="117"/>
      <c r="S101" s="117"/>
      <c r="T101" s="117"/>
      <c r="U101" s="117"/>
      <c r="V101" s="117"/>
      <c r="W101" s="117" t="s">
        <v>583</v>
      </c>
      <c r="X101" s="73" t="s">
        <v>1087</v>
      </c>
      <c r="Y101" s="73" t="s">
        <v>1086</v>
      </c>
      <c r="Z101" s="70"/>
      <c r="AA101" s="70"/>
      <c r="AB101" s="70"/>
    </row>
    <row r="102" spans="1:28" ht="121.5" customHeight="1" x14ac:dyDescent="0.3">
      <c r="A102" s="117" t="s">
        <v>57</v>
      </c>
      <c r="B102" s="75" t="s">
        <v>766</v>
      </c>
      <c r="C102" s="117" t="s">
        <v>767</v>
      </c>
      <c r="D102" s="117" t="s">
        <v>1590</v>
      </c>
      <c r="E102" s="117" t="s">
        <v>1426</v>
      </c>
      <c r="F102" s="118" t="s">
        <v>1225</v>
      </c>
      <c r="G102" s="117" t="s">
        <v>1147</v>
      </c>
      <c r="H102" s="117" t="s">
        <v>1285</v>
      </c>
      <c r="I102" s="117" t="s">
        <v>1427</v>
      </c>
      <c r="J102" s="118" t="s">
        <v>1226</v>
      </c>
      <c r="K102" s="117"/>
      <c r="L102" s="117"/>
      <c r="M102" s="117"/>
      <c r="N102" s="117"/>
      <c r="O102" s="117"/>
      <c r="P102" s="117"/>
      <c r="Q102" s="117" t="s">
        <v>723</v>
      </c>
      <c r="R102" s="117"/>
      <c r="S102" s="117"/>
      <c r="T102" s="117"/>
      <c r="U102" s="117"/>
      <c r="V102" s="117"/>
      <c r="W102" s="117" t="s">
        <v>43</v>
      </c>
      <c r="X102" s="129"/>
      <c r="Y102" s="129"/>
      <c r="Z102" s="70"/>
      <c r="AA102" s="70"/>
      <c r="AB102" s="70"/>
    </row>
    <row r="103" spans="1:28" ht="105.9" customHeight="1" x14ac:dyDescent="0.3">
      <c r="A103" s="117" t="s">
        <v>57</v>
      </c>
      <c r="B103" s="133" t="s">
        <v>768</v>
      </c>
      <c r="C103" s="117" t="s">
        <v>1140</v>
      </c>
      <c r="D103" s="117" t="s">
        <v>1141</v>
      </c>
      <c r="E103" s="117" t="s">
        <v>1428</v>
      </c>
      <c r="F103" s="118" t="s">
        <v>1227</v>
      </c>
      <c r="G103" s="117" t="s">
        <v>1287</v>
      </c>
      <c r="H103" s="117" t="s">
        <v>1286</v>
      </c>
      <c r="I103" s="117" t="s">
        <v>1429</v>
      </c>
      <c r="J103" s="118" t="s">
        <v>1507</v>
      </c>
      <c r="K103" s="117"/>
      <c r="L103" s="117"/>
      <c r="M103" s="117"/>
      <c r="N103" s="117"/>
      <c r="O103" s="117"/>
      <c r="P103" s="117"/>
      <c r="Q103" s="117" t="s">
        <v>769</v>
      </c>
      <c r="R103" s="117"/>
      <c r="S103" s="117"/>
      <c r="T103" s="117"/>
      <c r="U103" s="117"/>
      <c r="V103" s="117"/>
      <c r="W103" s="117" t="s">
        <v>583</v>
      </c>
      <c r="X103" s="129"/>
      <c r="Y103" s="129"/>
      <c r="Z103" s="70"/>
      <c r="AA103" s="70"/>
      <c r="AB103" s="70"/>
    </row>
    <row r="104" spans="1:28" ht="73.5" customHeight="1" x14ac:dyDescent="0.3">
      <c r="A104" s="117" t="s">
        <v>57</v>
      </c>
      <c r="B104" s="133" t="s">
        <v>770</v>
      </c>
      <c r="C104" s="117" t="s">
        <v>771</v>
      </c>
      <c r="D104" s="117" t="s">
        <v>1138</v>
      </c>
      <c r="E104" s="117" t="s">
        <v>1430</v>
      </c>
      <c r="F104" s="118" t="s">
        <v>1228</v>
      </c>
      <c r="G104" s="117" t="s">
        <v>1148</v>
      </c>
      <c r="H104" s="117" t="s">
        <v>1288</v>
      </c>
      <c r="I104" s="117" t="s">
        <v>1431</v>
      </c>
      <c r="J104" s="118" t="s">
        <v>1229</v>
      </c>
      <c r="K104" s="117"/>
      <c r="L104" s="117"/>
      <c r="M104" s="117"/>
      <c r="N104" s="117"/>
      <c r="O104" s="117"/>
      <c r="P104" s="117"/>
      <c r="Q104" s="117" t="s">
        <v>769</v>
      </c>
      <c r="R104" s="117"/>
      <c r="S104" s="117"/>
      <c r="T104" s="117"/>
      <c r="U104" s="117"/>
      <c r="V104" s="117"/>
      <c r="W104" s="117" t="s">
        <v>583</v>
      </c>
      <c r="X104" s="129"/>
      <c r="Y104" s="129"/>
      <c r="Z104" s="70"/>
      <c r="AA104" s="70"/>
      <c r="AB104" s="70"/>
    </row>
    <row r="105" spans="1:28" ht="61.5" customHeight="1" x14ac:dyDescent="0.3">
      <c r="A105" s="117" t="s">
        <v>772</v>
      </c>
      <c r="B105" s="133" t="s">
        <v>773</v>
      </c>
      <c r="C105" s="117" t="s">
        <v>774</v>
      </c>
      <c r="D105" s="117" t="s">
        <v>775</v>
      </c>
      <c r="E105" s="117" t="s">
        <v>1432</v>
      </c>
      <c r="F105" s="118" t="s">
        <v>1230</v>
      </c>
      <c r="G105" s="117"/>
      <c r="H105" s="117"/>
      <c r="I105" s="117"/>
      <c r="J105" s="118"/>
      <c r="K105" s="117"/>
      <c r="L105" s="117"/>
      <c r="M105" s="117"/>
      <c r="N105" s="117"/>
      <c r="O105" s="117"/>
      <c r="P105" s="117"/>
      <c r="Q105" s="117" t="s">
        <v>731</v>
      </c>
      <c r="R105" s="117"/>
      <c r="S105" s="117"/>
      <c r="T105" s="117"/>
      <c r="U105" s="117"/>
      <c r="V105" s="117"/>
      <c r="W105" s="117" t="s">
        <v>583</v>
      </c>
      <c r="X105" s="129"/>
      <c r="Y105" s="129"/>
      <c r="Z105" s="70"/>
      <c r="AA105" s="70"/>
      <c r="AB105" s="70"/>
    </row>
    <row r="106" spans="1:28" ht="100.5" customHeight="1" x14ac:dyDescent="0.3">
      <c r="A106" s="117" t="s">
        <v>4</v>
      </c>
      <c r="B106" s="75" t="s">
        <v>776</v>
      </c>
      <c r="C106" s="117" t="s">
        <v>777</v>
      </c>
      <c r="D106" s="117" t="s">
        <v>778</v>
      </c>
      <c r="E106" s="176" t="s">
        <v>1471</v>
      </c>
      <c r="F106" s="118" t="s">
        <v>1232</v>
      </c>
      <c r="G106" s="117" t="s">
        <v>1279</v>
      </c>
      <c r="H106" s="117" t="s">
        <v>1278</v>
      </c>
      <c r="I106" s="117" t="s">
        <v>1433</v>
      </c>
      <c r="J106" s="118" t="s">
        <v>1231</v>
      </c>
      <c r="K106" s="117" t="s">
        <v>1515</v>
      </c>
      <c r="L106" s="121" t="s">
        <v>1516</v>
      </c>
      <c r="M106" s="117" t="s">
        <v>1517</v>
      </c>
      <c r="N106" s="165" t="s">
        <v>1485</v>
      </c>
      <c r="O106" s="117" t="s">
        <v>1518</v>
      </c>
      <c r="P106" s="117"/>
      <c r="Q106" s="117" t="s">
        <v>779</v>
      </c>
      <c r="R106" s="117"/>
      <c r="S106" s="117"/>
      <c r="T106" s="117"/>
      <c r="U106" s="117"/>
      <c r="V106" s="117"/>
      <c r="W106" s="117" t="s">
        <v>583</v>
      </c>
      <c r="X106" s="129"/>
      <c r="Y106" s="129"/>
      <c r="Z106" s="70"/>
      <c r="AA106" s="70"/>
      <c r="AB106" s="70"/>
    </row>
    <row r="107" spans="1:28" ht="122.4" customHeight="1" x14ac:dyDescent="0.3">
      <c r="A107" s="117" t="s">
        <v>3</v>
      </c>
      <c r="B107" s="75" t="s">
        <v>780</v>
      </c>
      <c r="C107" s="117" t="s">
        <v>781</v>
      </c>
      <c r="D107" s="117" t="s">
        <v>782</v>
      </c>
      <c r="E107" s="176" t="s">
        <v>1471</v>
      </c>
      <c r="F107" s="118" t="s">
        <v>1233</v>
      </c>
      <c r="G107" s="117"/>
      <c r="H107" s="117"/>
      <c r="I107" s="117"/>
      <c r="J107" s="118"/>
      <c r="K107" s="117" t="s">
        <v>1519</v>
      </c>
      <c r="L107" s="121" t="s">
        <v>1520</v>
      </c>
      <c r="M107" s="117" t="s">
        <v>1521</v>
      </c>
      <c r="N107" s="165" t="s">
        <v>1486</v>
      </c>
      <c r="O107" s="117" t="s">
        <v>1522</v>
      </c>
      <c r="P107" s="117"/>
      <c r="Q107" s="117" t="s">
        <v>783</v>
      </c>
      <c r="R107" s="117"/>
      <c r="S107" s="117"/>
      <c r="T107" s="117"/>
      <c r="U107" s="117"/>
      <c r="V107" s="117"/>
      <c r="W107" s="117" t="s">
        <v>583</v>
      </c>
      <c r="X107" s="129"/>
      <c r="Y107" s="129"/>
      <c r="Z107" s="70"/>
      <c r="AA107" s="70"/>
      <c r="AB107" s="70"/>
    </row>
    <row r="108" spans="1:28" ht="115.2" x14ac:dyDescent="0.3">
      <c r="A108" s="121" t="s">
        <v>15</v>
      </c>
      <c r="B108" s="131" t="s">
        <v>784</v>
      </c>
      <c r="C108" s="121"/>
      <c r="D108" s="122"/>
      <c r="E108" s="121"/>
      <c r="F108" s="121"/>
      <c r="G108" s="121"/>
      <c r="H108" s="121"/>
      <c r="I108" s="121"/>
      <c r="J108" s="121"/>
      <c r="K108" s="121"/>
      <c r="L108" s="121"/>
      <c r="M108" s="121"/>
      <c r="N108" s="121"/>
      <c r="O108" s="121"/>
      <c r="P108" s="120">
        <v>0</v>
      </c>
      <c r="Q108" s="118" t="s">
        <v>723</v>
      </c>
      <c r="R108" s="121"/>
      <c r="S108" s="121"/>
      <c r="T108" s="121"/>
      <c r="U108" s="121"/>
      <c r="V108" s="121"/>
      <c r="W108" s="121"/>
      <c r="X108" s="151" t="s">
        <v>1167</v>
      </c>
      <c r="Y108" s="151" t="s">
        <v>1168</v>
      </c>
      <c r="Z108" s="71"/>
      <c r="AA108" s="71"/>
      <c r="AB108" s="71"/>
    </row>
    <row r="109" spans="1:28" ht="28.8" x14ac:dyDescent="0.3">
      <c r="A109" s="117" t="s">
        <v>15</v>
      </c>
      <c r="B109" s="75" t="s">
        <v>785</v>
      </c>
      <c r="C109" s="117"/>
      <c r="D109" s="117"/>
      <c r="E109" s="117"/>
      <c r="F109" s="118"/>
      <c r="G109" s="117"/>
      <c r="H109" s="117"/>
      <c r="I109" s="117"/>
      <c r="J109" s="118"/>
      <c r="K109" s="117"/>
      <c r="L109" s="117"/>
      <c r="M109" s="117"/>
      <c r="N109" s="117"/>
      <c r="O109" s="117"/>
      <c r="P109" s="118" t="s">
        <v>786</v>
      </c>
      <c r="Q109" s="117" t="s">
        <v>731</v>
      </c>
      <c r="R109" s="117"/>
      <c r="S109" s="117"/>
      <c r="T109" s="117"/>
      <c r="U109" s="117"/>
      <c r="V109" s="117"/>
      <c r="W109" s="117"/>
      <c r="X109" s="129"/>
      <c r="Y109" s="129"/>
      <c r="Z109" s="70"/>
      <c r="AA109" s="70"/>
      <c r="AB109" s="70"/>
    </row>
    <row r="110" spans="1:28" ht="71.400000000000006" customHeight="1" x14ac:dyDescent="0.3">
      <c r="A110" s="117" t="s">
        <v>15</v>
      </c>
      <c r="B110" s="131" t="s">
        <v>812</v>
      </c>
      <c r="C110" s="117"/>
      <c r="D110" s="117"/>
      <c r="E110" s="117"/>
      <c r="F110" s="118"/>
      <c r="G110" s="117"/>
      <c r="H110" s="117"/>
      <c r="I110" s="117"/>
      <c r="J110" s="118"/>
      <c r="K110" s="117"/>
      <c r="L110" s="117"/>
      <c r="M110" s="117"/>
      <c r="N110" s="117"/>
      <c r="O110" s="117"/>
      <c r="P110" s="117" t="s">
        <v>1606</v>
      </c>
      <c r="Q110" s="117" t="s">
        <v>731</v>
      </c>
      <c r="R110" s="117"/>
      <c r="S110" s="117"/>
      <c r="T110" s="117"/>
      <c r="U110" s="117"/>
      <c r="V110" s="117"/>
      <c r="W110" s="117" t="s">
        <v>43</v>
      </c>
      <c r="X110" s="129"/>
      <c r="Y110" s="129"/>
      <c r="Z110" s="70"/>
      <c r="AA110" s="70"/>
      <c r="AB110" s="70"/>
    </row>
    <row r="111" spans="1:28" ht="71.400000000000006" customHeight="1" x14ac:dyDescent="0.3">
      <c r="A111" s="117" t="s">
        <v>15</v>
      </c>
      <c r="B111" s="131" t="s">
        <v>1385</v>
      </c>
      <c r="C111" s="117"/>
      <c r="D111" s="117"/>
      <c r="E111" s="117"/>
      <c r="F111" s="118"/>
      <c r="G111" s="117"/>
      <c r="H111" s="117"/>
      <c r="I111" s="117"/>
      <c r="J111" s="118"/>
      <c r="K111" s="117"/>
      <c r="L111" s="117"/>
      <c r="M111" s="117"/>
      <c r="N111" s="117"/>
      <c r="O111" s="117"/>
      <c r="P111" s="117" t="s">
        <v>1602</v>
      </c>
      <c r="Q111" s="117" t="s">
        <v>1544</v>
      </c>
      <c r="R111" s="117"/>
      <c r="S111" s="117"/>
      <c r="T111" s="117"/>
      <c r="U111" s="117"/>
      <c r="V111" s="117"/>
      <c r="W111" s="117" t="s">
        <v>43</v>
      </c>
      <c r="X111" s="129"/>
      <c r="Y111" s="129"/>
      <c r="Z111" s="70"/>
      <c r="AA111" s="70"/>
      <c r="AB111" s="70"/>
    </row>
    <row r="112" spans="1:28" ht="59.4" customHeight="1" x14ac:dyDescent="0.3">
      <c r="A112" s="117" t="s">
        <v>15</v>
      </c>
      <c r="B112" s="131" t="s">
        <v>811</v>
      </c>
      <c r="C112" s="117"/>
      <c r="D112" s="117"/>
      <c r="E112" s="117"/>
      <c r="F112" s="118"/>
      <c r="G112" s="117"/>
      <c r="H112" s="117"/>
      <c r="I112" s="117"/>
      <c r="J112" s="118"/>
      <c r="K112" s="117"/>
      <c r="L112" s="117"/>
      <c r="M112" s="117"/>
      <c r="N112" s="117"/>
      <c r="O112" s="117"/>
      <c r="P112" s="117" t="s">
        <v>1607</v>
      </c>
      <c r="Q112" s="117" t="s">
        <v>731</v>
      </c>
      <c r="R112" s="117"/>
      <c r="S112" s="117"/>
      <c r="T112" s="117"/>
      <c r="U112" s="117"/>
      <c r="V112" s="117"/>
      <c r="W112" s="117" t="s">
        <v>43</v>
      </c>
      <c r="X112" s="129"/>
      <c r="Y112" s="129"/>
      <c r="Z112" s="70"/>
      <c r="AA112" s="70"/>
      <c r="AB112" s="70"/>
    </row>
    <row r="113" spans="1:28" ht="59.4" customHeight="1" x14ac:dyDescent="0.3">
      <c r="A113" s="117" t="s">
        <v>15</v>
      </c>
      <c r="B113" s="131" t="s">
        <v>1387</v>
      </c>
      <c r="C113" s="117"/>
      <c r="D113" s="117"/>
      <c r="E113" s="117"/>
      <c r="F113" s="118"/>
      <c r="G113" s="117"/>
      <c r="H113" s="117"/>
      <c r="I113" s="117"/>
      <c r="J113" s="118"/>
      <c r="K113" s="117"/>
      <c r="L113" s="117"/>
      <c r="M113" s="117"/>
      <c r="N113" s="117"/>
      <c r="O113" s="117"/>
      <c r="P113" s="117" t="s">
        <v>1603</v>
      </c>
      <c r="Q113" s="117" t="s">
        <v>1544</v>
      </c>
      <c r="R113" s="117"/>
      <c r="S113" s="117"/>
      <c r="T113" s="117"/>
      <c r="U113" s="117"/>
      <c r="V113" s="117"/>
      <c r="W113" s="117" t="s">
        <v>43</v>
      </c>
      <c r="X113" s="129"/>
      <c r="Y113" s="129"/>
      <c r="Z113" s="70"/>
      <c r="AA113" s="70"/>
      <c r="AB113" s="70"/>
    </row>
    <row r="114" spans="1:28" x14ac:dyDescent="0.3">
      <c r="A114" s="117" t="s">
        <v>15</v>
      </c>
      <c r="B114" s="131" t="s">
        <v>813</v>
      </c>
      <c r="C114" s="121"/>
      <c r="D114" s="121"/>
      <c r="E114" s="121"/>
      <c r="F114" s="121"/>
      <c r="G114" s="121"/>
      <c r="H114" s="121"/>
      <c r="I114" s="121"/>
      <c r="J114" s="121"/>
      <c r="K114" s="117"/>
      <c r="L114" s="117"/>
      <c r="M114" s="117"/>
      <c r="N114" s="117"/>
      <c r="O114" s="117"/>
      <c r="P114" s="117" t="s">
        <v>814</v>
      </c>
      <c r="Q114" s="117"/>
      <c r="R114" s="117"/>
      <c r="S114" s="117"/>
      <c r="T114" s="117"/>
      <c r="U114" s="117"/>
      <c r="V114" s="117"/>
      <c r="W114" s="117" t="s">
        <v>43</v>
      </c>
      <c r="X114" s="129"/>
      <c r="Y114" s="129"/>
      <c r="Z114" s="70"/>
      <c r="AA114" s="70"/>
      <c r="AB114" s="70"/>
    </row>
    <row r="115" spans="1:28" ht="219.9" customHeight="1" x14ac:dyDescent="0.3">
      <c r="A115" s="117" t="s">
        <v>7</v>
      </c>
      <c r="B115" s="142" t="s">
        <v>816</v>
      </c>
      <c r="C115" s="118" t="s">
        <v>1549</v>
      </c>
      <c r="D115" s="123" t="s">
        <v>1558</v>
      </c>
      <c r="E115" s="176" t="s">
        <v>1568</v>
      </c>
      <c r="F115" s="123" t="s">
        <v>1566</v>
      </c>
      <c r="G115" s="123" t="s">
        <v>1550</v>
      </c>
      <c r="H115" s="123" t="s">
        <v>1552</v>
      </c>
      <c r="I115" s="123" t="s">
        <v>1563</v>
      </c>
      <c r="J115" s="123" t="s">
        <v>1562</v>
      </c>
      <c r="K115" s="123"/>
      <c r="L115" s="123"/>
      <c r="M115" s="123"/>
      <c r="N115" s="123"/>
      <c r="O115" s="123"/>
      <c r="P115" s="123"/>
      <c r="Q115" s="123" t="s">
        <v>1604</v>
      </c>
      <c r="R115" s="123"/>
      <c r="S115" s="123"/>
      <c r="T115" s="123"/>
      <c r="U115" s="123"/>
      <c r="V115" s="123"/>
      <c r="W115" s="123"/>
      <c r="X115" s="130"/>
      <c r="Y115" s="130"/>
      <c r="Z115" s="70"/>
      <c r="AA115" s="70"/>
      <c r="AB115" s="70"/>
    </row>
    <row r="116" spans="1:28" ht="161.4" customHeight="1" x14ac:dyDescent="0.3">
      <c r="A116" s="117" t="s">
        <v>7</v>
      </c>
      <c r="B116" s="142" t="s">
        <v>815</v>
      </c>
      <c r="C116" s="118" t="s">
        <v>1553</v>
      </c>
      <c r="D116" s="160" t="s">
        <v>1559</v>
      </c>
      <c r="E116" s="176" t="s">
        <v>1569</v>
      </c>
      <c r="F116" s="123" t="s">
        <v>1565</v>
      </c>
      <c r="G116" s="123" t="s">
        <v>1554</v>
      </c>
      <c r="H116" s="123" t="s">
        <v>1557</v>
      </c>
      <c r="I116" s="169" t="s">
        <v>1567</v>
      </c>
      <c r="J116" s="123" t="s">
        <v>1564</v>
      </c>
      <c r="K116" s="123"/>
      <c r="L116" s="123"/>
      <c r="M116" s="123"/>
      <c r="N116" s="123"/>
      <c r="O116" s="123"/>
      <c r="P116" s="123"/>
      <c r="Q116" s="123" t="s">
        <v>1605</v>
      </c>
      <c r="R116" s="123"/>
      <c r="S116" s="123"/>
      <c r="T116" s="123"/>
      <c r="U116" s="123"/>
      <c r="V116" s="123"/>
      <c r="W116" s="123"/>
      <c r="X116" s="130"/>
      <c r="Y116" s="130"/>
      <c r="Z116" s="70"/>
      <c r="AA116" s="70"/>
      <c r="AB116" s="70"/>
    </row>
    <row r="117" spans="1:28" ht="108" customHeight="1" x14ac:dyDescent="0.3">
      <c r="A117" s="117" t="s">
        <v>7</v>
      </c>
      <c r="B117" s="142" t="s">
        <v>817</v>
      </c>
      <c r="C117" s="123" t="s">
        <v>1556</v>
      </c>
      <c r="D117" s="123" t="s">
        <v>1561</v>
      </c>
      <c r="E117" s="118" t="s">
        <v>1570</v>
      </c>
      <c r="F117" s="123" t="s">
        <v>1572</v>
      </c>
      <c r="G117" s="123" t="s">
        <v>1555</v>
      </c>
      <c r="H117" s="123" t="s">
        <v>1560</v>
      </c>
      <c r="I117" s="123" t="s">
        <v>1571</v>
      </c>
      <c r="J117" s="123" t="s">
        <v>1573</v>
      </c>
      <c r="K117" s="123"/>
      <c r="L117" s="123"/>
      <c r="M117" s="123"/>
      <c r="N117" s="123"/>
      <c r="O117" s="123"/>
      <c r="P117" s="123"/>
      <c r="Q117" s="123" t="s">
        <v>818</v>
      </c>
      <c r="R117" s="123"/>
      <c r="S117" s="123"/>
      <c r="T117" s="123"/>
      <c r="U117" s="123"/>
      <c r="V117" s="123"/>
      <c r="W117" s="123"/>
      <c r="X117" s="130"/>
      <c r="Y117" s="130"/>
      <c r="Z117" s="70"/>
      <c r="AA117" s="70"/>
      <c r="AB117" s="70"/>
    </row>
    <row r="118" spans="1:28" ht="111.6" customHeight="1" x14ac:dyDescent="0.3">
      <c r="A118" s="117" t="s">
        <v>7</v>
      </c>
      <c r="B118" s="142" t="s">
        <v>819</v>
      </c>
      <c r="C118" s="123" t="s">
        <v>820</v>
      </c>
      <c r="D118" s="123" t="s">
        <v>1290</v>
      </c>
      <c r="E118" s="123" t="s">
        <v>1434</v>
      </c>
      <c r="F118" s="123" t="s">
        <v>1234</v>
      </c>
      <c r="G118" s="123"/>
      <c r="H118" s="123"/>
      <c r="I118" s="123"/>
      <c r="J118" s="123"/>
      <c r="K118" s="123"/>
      <c r="L118" s="123"/>
      <c r="M118" s="123"/>
      <c r="N118" s="123"/>
      <c r="O118" s="123"/>
      <c r="P118" s="123"/>
      <c r="Q118" s="123" t="s">
        <v>821</v>
      </c>
      <c r="R118" s="123"/>
      <c r="S118" s="123"/>
      <c r="T118" s="123"/>
      <c r="U118" s="123"/>
      <c r="V118" s="123"/>
      <c r="W118" s="123"/>
      <c r="X118" s="130"/>
      <c r="Y118" s="130"/>
      <c r="Z118" s="70"/>
      <c r="AA118" s="70"/>
      <c r="AB118" s="70"/>
    </row>
    <row r="119" spans="1:28" ht="65.400000000000006" customHeight="1" x14ac:dyDescent="0.3">
      <c r="A119" s="117" t="s">
        <v>57</v>
      </c>
      <c r="B119" s="75" t="s">
        <v>822</v>
      </c>
      <c r="C119" s="117" t="s">
        <v>823</v>
      </c>
      <c r="D119" s="117" t="s">
        <v>824</v>
      </c>
      <c r="E119" s="117" t="s">
        <v>1435</v>
      </c>
      <c r="F119" s="118" t="s">
        <v>1235</v>
      </c>
      <c r="G119" s="117"/>
      <c r="H119" s="117"/>
      <c r="I119" s="117"/>
      <c r="J119" s="118"/>
      <c r="K119" s="117"/>
      <c r="L119" s="117"/>
      <c r="M119" s="117"/>
      <c r="N119" s="117"/>
      <c r="O119" s="117"/>
      <c r="P119" s="117"/>
      <c r="Q119" s="117" t="s">
        <v>821</v>
      </c>
      <c r="R119" s="117"/>
      <c r="S119" s="117"/>
      <c r="T119" s="117"/>
      <c r="U119" s="117"/>
      <c r="V119" s="117"/>
      <c r="W119" s="117" t="s">
        <v>43</v>
      </c>
      <c r="X119" s="129"/>
      <c r="Y119" s="129"/>
      <c r="Z119" s="70"/>
      <c r="AA119" s="70"/>
      <c r="AB119" s="70"/>
    </row>
    <row r="120" spans="1:28" ht="98.1" customHeight="1" x14ac:dyDescent="0.3">
      <c r="A120" s="117" t="s">
        <v>825</v>
      </c>
      <c r="B120" s="75" t="s">
        <v>826</v>
      </c>
      <c r="C120" s="117" t="s">
        <v>827</v>
      </c>
      <c r="D120" s="117" t="s">
        <v>828</v>
      </c>
      <c r="E120" s="117" t="s">
        <v>1436</v>
      </c>
      <c r="F120" s="118" t="s">
        <v>1236</v>
      </c>
      <c r="G120" s="117"/>
      <c r="H120" s="117"/>
      <c r="I120" s="117"/>
      <c r="J120" s="118"/>
      <c r="K120" s="117"/>
      <c r="L120" s="117"/>
      <c r="M120" s="117"/>
      <c r="N120" s="117"/>
      <c r="O120" s="117"/>
      <c r="P120" s="117"/>
      <c r="Q120" s="117" t="s">
        <v>829</v>
      </c>
      <c r="R120" s="117"/>
      <c r="S120" s="117"/>
      <c r="T120" s="117"/>
      <c r="U120" s="117"/>
      <c r="V120" s="117"/>
      <c r="W120" s="117" t="s">
        <v>43</v>
      </c>
      <c r="X120" s="129"/>
      <c r="Y120" s="129"/>
      <c r="Z120" s="70"/>
      <c r="AA120" s="70"/>
      <c r="AB120" s="70"/>
    </row>
    <row r="121" spans="1:28" ht="87.9" customHeight="1" x14ac:dyDescent="0.3">
      <c r="A121" s="117" t="s">
        <v>57</v>
      </c>
      <c r="B121" s="75" t="s">
        <v>830</v>
      </c>
      <c r="C121" s="117" t="s">
        <v>831</v>
      </c>
      <c r="D121" s="117" t="s">
        <v>832</v>
      </c>
      <c r="E121" s="117" t="s">
        <v>1437</v>
      </c>
      <c r="F121" s="118" t="s">
        <v>1237</v>
      </c>
      <c r="G121" s="117"/>
      <c r="H121" s="117"/>
      <c r="I121" s="117"/>
      <c r="J121" s="118"/>
      <c r="K121" s="117"/>
      <c r="L121" s="117"/>
      <c r="M121" s="117"/>
      <c r="N121" s="117"/>
      <c r="O121" s="117"/>
      <c r="P121" s="117"/>
      <c r="Q121" s="117" t="s">
        <v>829</v>
      </c>
      <c r="R121" s="117"/>
      <c r="S121" s="117"/>
      <c r="T121" s="117"/>
      <c r="U121" s="117"/>
      <c r="V121" s="117"/>
      <c r="W121" s="117" t="s">
        <v>43</v>
      </c>
      <c r="X121" s="129"/>
      <c r="Y121" s="129"/>
      <c r="Z121" s="70"/>
      <c r="AA121" s="70"/>
      <c r="AB121" s="70"/>
    </row>
    <row r="122" spans="1:28" ht="156.9" customHeight="1" x14ac:dyDescent="0.3">
      <c r="A122" s="117" t="s">
        <v>7</v>
      </c>
      <c r="B122" s="142" t="s">
        <v>833</v>
      </c>
      <c r="C122" s="117" t="s">
        <v>834</v>
      </c>
      <c r="D122" s="117" t="s">
        <v>1291</v>
      </c>
      <c r="E122" s="117" t="s">
        <v>1438</v>
      </c>
      <c r="F122" s="118" t="s">
        <v>1238</v>
      </c>
      <c r="G122" s="117" t="s">
        <v>835</v>
      </c>
      <c r="H122" s="117" t="s">
        <v>1292</v>
      </c>
      <c r="I122" s="117" t="s">
        <v>1439</v>
      </c>
      <c r="J122" s="118" t="s">
        <v>1239</v>
      </c>
      <c r="K122" s="117"/>
      <c r="L122" s="117"/>
      <c r="M122" s="117"/>
      <c r="N122" s="117"/>
      <c r="O122" s="117"/>
      <c r="P122" s="117"/>
      <c r="Q122" s="117" t="s">
        <v>821</v>
      </c>
      <c r="R122" s="117"/>
      <c r="S122" s="117"/>
      <c r="T122" s="117"/>
      <c r="U122" s="117"/>
      <c r="V122" s="117"/>
      <c r="W122" s="117"/>
      <c r="X122" s="129"/>
      <c r="Y122" s="129"/>
      <c r="Z122" s="70"/>
      <c r="AA122" s="70"/>
      <c r="AB122" s="70"/>
    </row>
    <row r="123" spans="1:28" x14ac:dyDescent="0.3">
      <c r="A123" s="117" t="s">
        <v>57</v>
      </c>
      <c r="B123" s="75" t="s">
        <v>836</v>
      </c>
      <c r="C123" s="118" t="s">
        <v>837</v>
      </c>
      <c r="D123" s="118" t="s">
        <v>838</v>
      </c>
      <c r="E123" s="118" t="s">
        <v>1455</v>
      </c>
      <c r="F123" s="118" t="s">
        <v>1241</v>
      </c>
      <c r="G123" s="117"/>
      <c r="H123" s="117"/>
      <c r="I123" s="117"/>
      <c r="J123" s="118"/>
      <c r="K123" s="117"/>
      <c r="L123" s="117"/>
      <c r="M123" s="117"/>
      <c r="N123" s="117"/>
      <c r="O123" s="117"/>
      <c r="P123" s="117"/>
      <c r="Q123" s="117" t="s">
        <v>821</v>
      </c>
      <c r="R123" s="117"/>
      <c r="S123" s="117"/>
      <c r="T123" s="117"/>
      <c r="U123" s="117"/>
      <c r="V123" s="117"/>
      <c r="W123" s="117" t="s">
        <v>43</v>
      </c>
      <c r="X123" s="129"/>
      <c r="Y123" s="129"/>
      <c r="Z123" s="70"/>
      <c r="AA123" s="70"/>
      <c r="AB123" s="70"/>
    </row>
    <row r="124" spans="1:28" ht="155.4" customHeight="1" x14ac:dyDescent="0.3">
      <c r="A124" s="117" t="s">
        <v>57</v>
      </c>
      <c r="B124" s="75" t="s">
        <v>839</v>
      </c>
      <c r="C124" s="117" t="s">
        <v>840</v>
      </c>
      <c r="D124" s="121" t="s">
        <v>841</v>
      </c>
      <c r="E124" s="118" t="s">
        <v>1456</v>
      </c>
      <c r="F124" s="121" t="s">
        <v>1242</v>
      </c>
      <c r="G124" s="117"/>
      <c r="H124" s="117"/>
      <c r="I124" s="117"/>
      <c r="J124" s="118"/>
      <c r="K124" s="117"/>
      <c r="L124" s="117"/>
      <c r="M124" s="117"/>
      <c r="N124" s="117"/>
      <c r="O124" s="117"/>
      <c r="P124" s="117"/>
      <c r="Q124" s="117" t="s">
        <v>821</v>
      </c>
      <c r="R124" s="117"/>
      <c r="S124" s="117"/>
      <c r="T124" s="117"/>
      <c r="U124" s="117"/>
      <c r="V124" s="117"/>
      <c r="W124" s="117" t="s">
        <v>43</v>
      </c>
      <c r="X124" s="129"/>
      <c r="Y124" s="129"/>
      <c r="Z124" s="70"/>
      <c r="AA124" s="70"/>
      <c r="AB124" s="70"/>
    </row>
    <row r="125" spans="1:28" ht="77.099999999999994" customHeight="1" x14ac:dyDescent="0.3">
      <c r="A125" s="117" t="s">
        <v>57</v>
      </c>
      <c r="B125" s="75" t="s">
        <v>842</v>
      </c>
      <c r="C125" s="121" t="s">
        <v>843</v>
      </c>
      <c r="D125" s="121" t="s">
        <v>844</v>
      </c>
      <c r="E125" s="161" t="s">
        <v>1457</v>
      </c>
      <c r="F125" s="121" t="s">
        <v>1243</v>
      </c>
      <c r="G125" s="117"/>
      <c r="H125" s="117"/>
      <c r="I125" s="117"/>
      <c r="J125" s="118"/>
      <c r="K125" s="117"/>
      <c r="L125" s="117"/>
      <c r="M125" s="117"/>
      <c r="N125" s="117"/>
      <c r="O125" s="117"/>
      <c r="P125" s="117"/>
      <c r="Q125" s="117" t="s">
        <v>821</v>
      </c>
      <c r="R125" s="117"/>
      <c r="S125" s="117"/>
      <c r="T125" s="117"/>
      <c r="U125" s="117"/>
      <c r="V125" s="117"/>
      <c r="W125" s="117" t="s">
        <v>43</v>
      </c>
      <c r="X125" s="129"/>
      <c r="Y125" s="129"/>
      <c r="Z125" s="70"/>
      <c r="AA125" s="70"/>
      <c r="AB125" s="70"/>
    </row>
    <row r="126" spans="1:28" ht="129" customHeight="1" x14ac:dyDescent="0.3">
      <c r="A126" s="117" t="s">
        <v>57</v>
      </c>
      <c r="B126" s="75" t="s">
        <v>845</v>
      </c>
      <c r="C126" s="121" t="s">
        <v>846</v>
      </c>
      <c r="D126" s="121" t="s">
        <v>847</v>
      </c>
      <c r="E126" s="161" t="s">
        <v>1458</v>
      </c>
      <c r="F126" s="121" t="s">
        <v>1244</v>
      </c>
      <c r="G126" s="117"/>
      <c r="H126" s="117"/>
      <c r="I126" s="117"/>
      <c r="J126" s="118"/>
      <c r="K126" s="117"/>
      <c r="L126" s="117"/>
      <c r="M126" s="117"/>
      <c r="N126" s="117"/>
      <c r="O126" s="117"/>
      <c r="P126" s="117"/>
      <c r="Q126" s="117" t="s">
        <v>821</v>
      </c>
      <c r="R126" s="117"/>
      <c r="S126" s="117"/>
      <c r="T126" s="117"/>
      <c r="U126" s="117"/>
      <c r="V126" s="117"/>
      <c r="W126" s="117" t="s">
        <v>43</v>
      </c>
      <c r="X126" s="129"/>
      <c r="Y126" s="129"/>
      <c r="Z126" s="70"/>
      <c r="AA126" s="70"/>
      <c r="AB126" s="70"/>
    </row>
    <row r="127" spans="1:28" ht="53.1" customHeight="1" x14ac:dyDescent="0.3">
      <c r="A127" s="117" t="s">
        <v>57</v>
      </c>
      <c r="B127" s="75" t="s">
        <v>848</v>
      </c>
      <c r="C127" s="117" t="s">
        <v>849</v>
      </c>
      <c r="D127" s="117" t="s">
        <v>850</v>
      </c>
      <c r="E127" s="118" t="s">
        <v>1459</v>
      </c>
      <c r="F127" s="117" t="s">
        <v>1245</v>
      </c>
      <c r="G127" s="117"/>
      <c r="H127" s="117"/>
      <c r="I127" s="117"/>
      <c r="J127" s="118"/>
      <c r="K127" s="117"/>
      <c r="L127" s="117"/>
      <c r="M127" s="117"/>
      <c r="N127" s="117"/>
      <c r="O127" s="117"/>
      <c r="P127" s="117"/>
      <c r="Q127" s="117" t="s">
        <v>821</v>
      </c>
      <c r="R127" s="117"/>
      <c r="S127" s="117"/>
      <c r="T127" s="117"/>
      <c r="U127" s="117"/>
      <c r="V127" s="117"/>
      <c r="W127" s="117" t="s">
        <v>43</v>
      </c>
      <c r="X127" s="129"/>
      <c r="Y127" s="129"/>
      <c r="Z127" s="70"/>
      <c r="AA127" s="70"/>
      <c r="AB127" s="70"/>
    </row>
    <row r="128" spans="1:28" ht="83.1" customHeight="1" x14ac:dyDescent="0.3">
      <c r="A128" s="117" t="s">
        <v>57</v>
      </c>
      <c r="B128" s="75" t="s">
        <v>851</v>
      </c>
      <c r="C128" s="118" t="s">
        <v>852</v>
      </c>
      <c r="D128" s="117" t="s">
        <v>853</v>
      </c>
      <c r="E128" s="161" t="s">
        <v>1454</v>
      </c>
      <c r="F128" s="121" t="s">
        <v>1246</v>
      </c>
      <c r="G128" s="117"/>
      <c r="H128" s="117"/>
      <c r="I128" s="117"/>
      <c r="J128" s="118"/>
      <c r="K128" s="117"/>
      <c r="L128" s="117"/>
      <c r="M128" s="117"/>
      <c r="N128" s="117"/>
      <c r="O128" s="117"/>
      <c r="P128" s="117"/>
      <c r="Q128" s="117" t="s">
        <v>821</v>
      </c>
      <c r="R128" s="117"/>
      <c r="S128" s="117"/>
      <c r="T128" s="117"/>
      <c r="U128" s="117"/>
      <c r="V128" s="117"/>
      <c r="W128" s="117" t="s">
        <v>43</v>
      </c>
      <c r="X128" s="129"/>
      <c r="Y128" s="129"/>
      <c r="Z128" s="70"/>
      <c r="AA128" s="70"/>
      <c r="AB128" s="70"/>
    </row>
    <row r="129" spans="1:28" ht="123.9" customHeight="1" x14ac:dyDescent="0.3">
      <c r="A129" s="117" t="s">
        <v>57</v>
      </c>
      <c r="B129" s="75" t="s">
        <v>854</v>
      </c>
      <c r="C129" s="121" t="s">
        <v>855</v>
      </c>
      <c r="D129" s="117" t="s">
        <v>856</v>
      </c>
      <c r="E129" s="161" t="s">
        <v>1460</v>
      </c>
      <c r="F129" s="121" t="s">
        <v>1247</v>
      </c>
      <c r="G129" s="117"/>
      <c r="H129" s="117"/>
      <c r="I129" s="117"/>
      <c r="J129" s="118"/>
      <c r="K129" s="117"/>
      <c r="L129" s="117"/>
      <c r="M129" s="117"/>
      <c r="N129" s="117"/>
      <c r="O129" s="117"/>
      <c r="P129" s="117"/>
      <c r="Q129" s="117" t="s">
        <v>821</v>
      </c>
      <c r="R129" s="117"/>
      <c r="S129" s="117"/>
      <c r="T129" s="117"/>
      <c r="U129" s="117"/>
      <c r="V129" s="117"/>
      <c r="W129" s="117" t="s">
        <v>43</v>
      </c>
      <c r="X129" s="129"/>
      <c r="Y129" s="129"/>
      <c r="Z129" s="70"/>
      <c r="AA129" s="70"/>
      <c r="AB129" s="70"/>
    </row>
    <row r="130" spans="1:28" ht="29.1" customHeight="1" x14ac:dyDescent="0.3">
      <c r="A130" s="117" t="s">
        <v>57</v>
      </c>
      <c r="B130" s="75" t="s">
        <v>857</v>
      </c>
      <c r="C130" s="117" t="s">
        <v>858</v>
      </c>
      <c r="D130" s="117" t="s">
        <v>859</v>
      </c>
      <c r="E130" s="161" t="s">
        <v>1461</v>
      </c>
      <c r="F130" s="117" t="s">
        <v>1248</v>
      </c>
      <c r="G130" s="117"/>
      <c r="H130" s="117"/>
      <c r="I130" s="117"/>
      <c r="J130" s="117"/>
      <c r="K130" s="117"/>
      <c r="L130" s="117"/>
      <c r="M130" s="117"/>
      <c r="N130" s="117"/>
      <c r="O130" s="117"/>
      <c r="P130" s="117"/>
      <c r="Q130" s="117" t="s">
        <v>821</v>
      </c>
      <c r="R130" s="117"/>
      <c r="S130" s="117"/>
      <c r="T130" s="117"/>
      <c r="U130" s="117"/>
      <c r="V130" s="117"/>
      <c r="W130" s="117" t="s">
        <v>43</v>
      </c>
      <c r="X130" s="129"/>
      <c r="Y130" s="129"/>
      <c r="Z130" s="70"/>
      <c r="AA130" s="70"/>
      <c r="AB130" s="70"/>
    </row>
    <row r="131" spans="1:28" ht="110.4" customHeight="1" x14ac:dyDescent="0.3">
      <c r="A131" s="117" t="s">
        <v>57</v>
      </c>
      <c r="B131" s="75" t="s">
        <v>860</v>
      </c>
      <c r="C131" s="121" t="s">
        <v>861</v>
      </c>
      <c r="D131" s="117" t="s">
        <v>862</v>
      </c>
      <c r="E131" s="164" t="s">
        <v>1472</v>
      </c>
      <c r="F131" s="121" t="s">
        <v>1249</v>
      </c>
      <c r="G131" s="117"/>
      <c r="H131" s="117"/>
      <c r="I131" s="117"/>
      <c r="J131" s="118"/>
      <c r="K131" s="117"/>
      <c r="L131" s="117"/>
      <c r="M131" s="117"/>
      <c r="N131" s="117"/>
      <c r="O131" s="117"/>
      <c r="P131" s="117"/>
      <c r="Q131" s="117" t="s">
        <v>821</v>
      </c>
      <c r="R131" s="117"/>
      <c r="S131" s="117"/>
      <c r="T131" s="117"/>
      <c r="U131" s="117"/>
      <c r="V131" s="117"/>
      <c r="W131" s="117" t="s">
        <v>43</v>
      </c>
      <c r="X131" s="129"/>
      <c r="Y131" s="129"/>
      <c r="Z131" s="70"/>
      <c r="AA131" s="70"/>
      <c r="AB131" s="70"/>
    </row>
    <row r="132" spans="1:28" ht="96" customHeight="1" x14ac:dyDescent="0.3">
      <c r="A132" s="117" t="s">
        <v>57</v>
      </c>
      <c r="B132" s="75" t="s">
        <v>863</v>
      </c>
      <c r="C132" s="117" t="s">
        <v>864</v>
      </c>
      <c r="D132" s="117" t="s">
        <v>867</v>
      </c>
      <c r="E132" s="117" t="s">
        <v>1440</v>
      </c>
      <c r="F132" s="117" t="s">
        <v>1250</v>
      </c>
      <c r="G132" s="117"/>
      <c r="H132" s="117"/>
      <c r="I132" s="117"/>
      <c r="J132" s="118"/>
      <c r="K132" s="117"/>
      <c r="L132" s="117"/>
      <c r="M132" s="117"/>
      <c r="N132" s="117"/>
      <c r="O132" s="117"/>
      <c r="P132" s="117"/>
      <c r="Q132" s="117" t="s">
        <v>821</v>
      </c>
      <c r="R132" s="117"/>
      <c r="S132" s="117"/>
      <c r="T132" s="117"/>
      <c r="U132" s="117"/>
      <c r="V132" s="117"/>
      <c r="W132" s="117" t="s">
        <v>43</v>
      </c>
      <c r="X132" s="129"/>
      <c r="Y132" s="129"/>
      <c r="Z132" s="70"/>
      <c r="AA132" s="70"/>
      <c r="AB132" s="70"/>
    </row>
    <row r="133" spans="1:28" ht="84.6" customHeight="1" x14ac:dyDescent="0.3">
      <c r="A133" s="117" t="s">
        <v>57</v>
      </c>
      <c r="B133" s="75" t="s">
        <v>865</v>
      </c>
      <c r="C133" s="117" t="s">
        <v>866</v>
      </c>
      <c r="D133" s="117" t="s">
        <v>1293</v>
      </c>
      <c r="E133" s="118" t="s">
        <v>1597</v>
      </c>
      <c r="F133" s="117" t="s">
        <v>1251</v>
      </c>
      <c r="G133" s="117"/>
      <c r="H133" s="117"/>
      <c r="I133" s="117"/>
      <c r="J133" s="118"/>
      <c r="K133" s="117"/>
      <c r="L133" s="117"/>
      <c r="M133" s="117"/>
      <c r="N133" s="117"/>
      <c r="O133" s="117"/>
      <c r="P133" s="117"/>
      <c r="Q133" s="117" t="s">
        <v>821</v>
      </c>
      <c r="R133" s="117"/>
      <c r="S133" s="117"/>
      <c r="T133" s="117"/>
      <c r="U133" s="117"/>
      <c r="V133" s="117"/>
      <c r="W133" s="117" t="s">
        <v>43</v>
      </c>
      <c r="X133" s="129"/>
      <c r="Y133" s="129"/>
      <c r="Z133" s="70"/>
      <c r="AA133" s="70"/>
      <c r="AB133" s="70"/>
    </row>
    <row r="134" spans="1:28" ht="90" customHeight="1" x14ac:dyDescent="0.3">
      <c r="A134" s="117" t="s">
        <v>7</v>
      </c>
      <c r="B134" s="142" t="s">
        <v>868</v>
      </c>
      <c r="C134" s="117" t="s">
        <v>869</v>
      </c>
      <c r="D134" s="117" t="s">
        <v>1294</v>
      </c>
      <c r="E134" s="117" t="s">
        <v>870</v>
      </c>
      <c r="F134" s="117" t="s">
        <v>1252</v>
      </c>
      <c r="G134" s="117" t="s">
        <v>835</v>
      </c>
      <c r="H134" s="117" t="s">
        <v>1295</v>
      </c>
      <c r="I134" s="117" t="s">
        <v>1439</v>
      </c>
      <c r="J134" s="118" t="s">
        <v>1253</v>
      </c>
      <c r="K134" s="117"/>
      <c r="L134" s="117"/>
      <c r="M134" s="117"/>
      <c r="N134" s="117"/>
      <c r="O134" s="117"/>
      <c r="P134" s="117"/>
      <c r="Q134" s="117" t="s">
        <v>871</v>
      </c>
      <c r="R134" s="117"/>
      <c r="S134" s="117"/>
      <c r="T134" s="117"/>
      <c r="U134" s="117"/>
      <c r="V134" s="117"/>
      <c r="W134" s="117"/>
      <c r="X134" s="129"/>
      <c r="Y134" s="129"/>
      <c r="Z134" s="70"/>
      <c r="AA134" s="70"/>
      <c r="AB134" s="70"/>
    </row>
    <row r="135" spans="1:28" ht="113.4" customHeight="1" x14ac:dyDescent="0.3">
      <c r="A135" s="117" t="s">
        <v>57</v>
      </c>
      <c r="B135" s="75" t="s">
        <v>872</v>
      </c>
      <c r="C135" s="120" t="s">
        <v>1124</v>
      </c>
      <c r="D135" s="120" t="s">
        <v>873</v>
      </c>
      <c r="E135" s="166" t="s">
        <v>1473</v>
      </c>
      <c r="F135" s="124" t="s">
        <v>1254</v>
      </c>
      <c r="G135" s="117"/>
      <c r="H135" s="117"/>
      <c r="I135" s="117"/>
      <c r="J135" s="118"/>
      <c r="K135" s="117"/>
      <c r="L135" s="117"/>
      <c r="M135" s="117"/>
      <c r="N135" s="117"/>
      <c r="O135" s="117"/>
      <c r="P135" s="117"/>
      <c r="Q135" s="117" t="s">
        <v>871</v>
      </c>
      <c r="R135" s="117"/>
      <c r="S135" s="117"/>
      <c r="T135" s="117"/>
      <c r="U135" s="117"/>
      <c r="V135" s="117"/>
      <c r="W135" s="117" t="s">
        <v>43</v>
      </c>
      <c r="X135" s="129" t="s">
        <v>874</v>
      </c>
      <c r="Y135" s="129" t="s">
        <v>1088</v>
      </c>
      <c r="Z135" s="70"/>
      <c r="AA135" s="70"/>
      <c r="AB135" s="70"/>
    </row>
    <row r="136" spans="1:28" ht="48" customHeight="1" x14ac:dyDescent="0.3">
      <c r="A136" s="117" t="s">
        <v>57</v>
      </c>
      <c r="B136" s="132" t="s">
        <v>875</v>
      </c>
      <c r="C136" s="120" t="s">
        <v>876</v>
      </c>
      <c r="D136" s="120" t="s">
        <v>877</v>
      </c>
      <c r="E136" s="167" t="s">
        <v>1474</v>
      </c>
      <c r="F136" s="124" t="s">
        <v>1255</v>
      </c>
      <c r="G136" s="117"/>
      <c r="H136" s="117"/>
      <c r="I136" s="117"/>
      <c r="J136" s="118"/>
      <c r="K136" s="117"/>
      <c r="L136" s="117"/>
      <c r="M136" s="117"/>
      <c r="N136" s="117"/>
      <c r="O136" s="117"/>
      <c r="P136" s="117"/>
      <c r="Q136" s="117" t="s">
        <v>871</v>
      </c>
      <c r="R136" s="117"/>
      <c r="S136" s="117"/>
      <c r="T136" s="117"/>
      <c r="U136" s="117"/>
      <c r="V136" s="117"/>
      <c r="W136" s="117" t="s">
        <v>583</v>
      </c>
      <c r="X136" s="129"/>
      <c r="Y136" s="129"/>
      <c r="Z136" s="70"/>
      <c r="AA136" s="70"/>
      <c r="AB136" s="70"/>
    </row>
    <row r="137" spans="1:28" ht="125.4" customHeight="1" x14ac:dyDescent="0.3">
      <c r="A137" s="117" t="s">
        <v>57</v>
      </c>
      <c r="B137" s="132" t="s">
        <v>878</v>
      </c>
      <c r="C137" s="120" t="s">
        <v>879</v>
      </c>
      <c r="D137" s="120" t="s">
        <v>880</v>
      </c>
      <c r="E137" s="167" t="s">
        <v>1475</v>
      </c>
      <c r="F137" s="124" t="s">
        <v>1256</v>
      </c>
      <c r="G137" s="117"/>
      <c r="H137" s="117"/>
      <c r="I137" s="117"/>
      <c r="J137" s="118"/>
      <c r="K137" s="117"/>
      <c r="L137" s="117"/>
      <c r="M137" s="117"/>
      <c r="N137" s="117"/>
      <c r="O137" s="117"/>
      <c r="P137" s="117"/>
      <c r="Q137" s="117" t="s">
        <v>871</v>
      </c>
      <c r="R137" s="117"/>
      <c r="S137" s="117"/>
      <c r="T137" s="117"/>
      <c r="U137" s="117"/>
      <c r="V137" s="117"/>
      <c r="W137" s="117" t="s">
        <v>583</v>
      </c>
      <c r="X137" s="129"/>
      <c r="Y137" s="129"/>
      <c r="Z137" s="70"/>
      <c r="AA137" s="70"/>
      <c r="AB137" s="70"/>
    </row>
    <row r="138" spans="1:28" ht="90.9" customHeight="1" x14ac:dyDescent="0.3">
      <c r="A138" s="117" t="s">
        <v>57</v>
      </c>
      <c r="B138" s="132" t="s">
        <v>881</v>
      </c>
      <c r="C138" s="120" t="s">
        <v>882</v>
      </c>
      <c r="D138" s="120" t="s">
        <v>883</v>
      </c>
      <c r="E138" s="166" t="s">
        <v>1476</v>
      </c>
      <c r="F138" s="124" t="s">
        <v>1257</v>
      </c>
      <c r="G138" s="117" t="s">
        <v>1149</v>
      </c>
      <c r="H138" s="117" t="s">
        <v>1296</v>
      </c>
      <c r="I138" s="118" t="s">
        <v>1465</v>
      </c>
      <c r="J138" s="118" t="s">
        <v>1258</v>
      </c>
      <c r="K138" s="117"/>
      <c r="L138" s="117"/>
      <c r="M138" s="117"/>
      <c r="N138" s="117"/>
      <c r="O138" s="117"/>
      <c r="P138" s="117"/>
      <c r="Q138" s="117" t="s">
        <v>871</v>
      </c>
      <c r="R138" s="117"/>
      <c r="S138" s="117"/>
      <c r="T138" s="117"/>
      <c r="U138" s="117"/>
      <c r="V138" s="117"/>
      <c r="W138" s="117" t="s">
        <v>583</v>
      </c>
      <c r="X138" s="129"/>
      <c r="Y138" s="129"/>
      <c r="Z138" s="70"/>
      <c r="AA138" s="70"/>
      <c r="AB138" s="70"/>
    </row>
    <row r="139" spans="1:28" ht="108.6" customHeight="1" x14ac:dyDescent="0.3">
      <c r="A139" s="117" t="s">
        <v>57</v>
      </c>
      <c r="B139" s="132" t="s">
        <v>884</v>
      </c>
      <c r="C139" s="120" t="s">
        <v>885</v>
      </c>
      <c r="D139" s="120" t="s">
        <v>1142</v>
      </c>
      <c r="E139" s="168" t="s">
        <v>1477</v>
      </c>
      <c r="F139" s="124" t="s">
        <v>1259</v>
      </c>
      <c r="G139" s="117" t="s">
        <v>1149</v>
      </c>
      <c r="H139" s="117" t="s">
        <v>1296</v>
      </c>
      <c r="I139" s="118" t="s">
        <v>1465</v>
      </c>
      <c r="J139" s="118" t="s">
        <v>1258</v>
      </c>
      <c r="K139" s="117"/>
      <c r="L139" s="117"/>
      <c r="M139" s="117"/>
      <c r="N139" s="117"/>
      <c r="O139" s="117"/>
      <c r="P139" s="117"/>
      <c r="Q139" s="117" t="s">
        <v>871</v>
      </c>
      <c r="R139" s="117"/>
      <c r="S139" s="117"/>
      <c r="T139" s="117"/>
      <c r="U139" s="117"/>
      <c r="V139" s="117"/>
      <c r="W139" s="117" t="s">
        <v>583</v>
      </c>
      <c r="X139" s="129"/>
      <c r="Y139" s="129"/>
      <c r="Z139" s="70"/>
      <c r="AA139" s="70"/>
      <c r="AB139" s="70"/>
    </row>
    <row r="140" spans="1:28" ht="93.9" customHeight="1" x14ac:dyDescent="0.3">
      <c r="A140" s="117" t="s">
        <v>57</v>
      </c>
      <c r="B140" s="132" t="s">
        <v>886</v>
      </c>
      <c r="C140" s="120" t="s">
        <v>1143</v>
      </c>
      <c r="D140" s="120" t="s">
        <v>1144</v>
      </c>
      <c r="E140" s="168" t="s">
        <v>1478</v>
      </c>
      <c r="F140" s="124" t="s">
        <v>1260</v>
      </c>
      <c r="G140" s="117" t="s">
        <v>1150</v>
      </c>
      <c r="H140" s="117" t="s">
        <v>1297</v>
      </c>
      <c r="I140" s="118" t="s">
        <v>1466</v>
      </c>
      <c r="J140" s="118" t="s">
        <v>1258</v>
      </c>
      <c r="K140" s="117"/>
      <c r="L140" s="117"/>
      <c r="M140" s="117"/>
      <c r="N140" s="117"/>
      <c r="O140" s="117"/>
      <c r="P140" s="117"/>
      <c r="Q140" s="117" t="s">
        <v>871</v>
      </c>
      <c r="R140" s="117"/>
      <c r="S140" s="117"/>
      <c r="T140" s="117"/>
      <c r="U140" s="117"/>
      <c r="V140" s="117"/>
      <c r="W140" s="117" t="s">
        <v>583</v>
      </c>
      <c r="X140" s="129"/>
      <c r="Y140" s="129"/>
      <c r="Z140" s="70"/>
      <c r="AA140" s="70"/>
      <c r="AB140" s="70"/>
    </row>
    <row r="141" spans="1:28" ht="121.5" customHeight="1" x14ac:dyDescent="0.3">
      <c r="A141" s="117" t="s">
        <v>57</v>
      </c>
      <c r="B141" s="132" t="s">
        <v>887</v>
      </c>
      <c r="C141" s="120" t="s">
        <v>888</v>
      </c>
      <c r="D141" s="120" t="s">
        <v>889</v>
      </c>
      <c r="E141" s="168" t="s">
        <v>1479</v>
      </c>
      <c r="F141" s="124" t="s">
        <v>1261</v>
      </c>
      <c r="G141" s="117"/>
      <c r="H141" s="117"/>
      <c r="I141" s="117"/>
      <c r="J141" s="117"/>
      <c r="K141" s="117"/>
      <c r="L141" s="117"/>
      <c r="M141" s="117"/>
      <c r="N141" s="117"/>
      <c r="O141" s="117"/>
      <c r="P141" s="117"/>
      <c r="Q141" s="117" t="s">
        <v>871</v>
      </c>
      <c r="R141" s="117"/>
      <c r="S141" s="117"/>
      <c r="T141" s="117"/>
      <c r="U141" s="117"/>
      <c r="V141" s="117"/>
      <c r="W141" s="117" t="s">
        <v>583</v>
      </c>
      <c r="X141" s="129"/>
      <c r="Y141" s="129"/>
      <c r="Z141" s="70"/>
      <c r="AA141" s="70"/>
      <c r="AB141" s="70"/>
    </row>
    <row r="142" spans="1:28" ht="113.1" customHeight="1" x14ac:dyDescent="0.3">
      <c r="A142" s="117" t="s">
        <v>57</v>
      </c>
      <c r="B142" s="132" t="s">
        <v>890</v>
      </c>
      <c r="C142" s="121" t="s">
        <v>891</v>
      </c>
      <c r="D142" s="120" t="s">
        <v>892</v>
      </c>
      <c r="E142" s="168" t="s">
        <v>1480</v>
      </c>
      <c r="F142" s="125" t="s">
        <v>1262</v>
      </c>
      <c r="G142" s="117"/>
      <c r="H142" s="117"/>
      <c r="I142" s="117"/>
      <c r="J142" s="117"/>
      <c r="K142" s="117"/>
      <c r="L142" s="117"/>
      <c r="M142" s="117"/>
      <c r="N142" s="117"/>
      <c r="O142" s="117"/>
      <c r="P142" s="117"/>
      <c r="Q142" s="117" t="s">
        <v>871</v>
      </c>
      <c r="R142" s="117"/>
      <c r="S142" s="117"/>
      <c r="T142" s="117"/>
      <c r="U142" s="117"/>
      <c r="V142" s="117"/>
      <c r="W142" s="117" t="s">
        <v>583</v>
      </c>
      <c r="X142" s="129"/>
      <c r="Y142" s="129"/>
      <c r="Z142" s="70"/>
      <c r="AA142" s="70"/>
      <c r="AB142" s="70"/>
    </row>
    <row r="143" spans="1:28" ht="90" customHeight="1" x14ac:dyDescent="0.3">
      <c r="A143" s="117" t="s">
        <v>57</v>
      </c>
      <c r="B143" s="132" t="s">
        <v>893</v>
      </c>
      <c r="C143" s="118" t="s">
        <v>1591</v>
      </c>
      <c r="D143" s="121" t="s">
        <v>894</v>
      </c>
      <c r="E143" s="164" t="s">
        <v>1481</v>
      </c>
      <c r="F143" s="124" t="s">
        <v>1263</v>
      </c>
      <c r="G143" s="117" t="s">
        <v>1151</v>
      </c>
      <c r="H143" s="117" t="s">
        <v>1298</v>
      </c>
      <c r="I143" s="117" t="s">
        <v>1467</v>
      </c>
      <c r="J143" s="117" t="s">
        <v>1264</v>
      </c>
      <c r="K143" s="117"/>
      <c r="L143" s="117"/>
      <c r="M143" s="117"/>
      <c r="N143" s="117"/>
      <c r="O143" s="117"/>
      <c r="P143" s="117"/>
      <c r="Q143" s="117" t="s">
        <v>871</v>
      </c>
      <c r="R143" s="117"/>
      <c r="S143" s="117"/>
      <c r="T143" s="117"/>
      <c r="U143" s="117"/>
      <c r="V143" s="117"/>
      <c r="W143" s="117" t="s">
        <v>583</v>
      </c>
      <c r="X143" s="129"/>
      <c r="Y143" s="129"/>
      <c r="Z143" s="70"/>
      <c r="AA143" s="70"/>
      <c r="AB143" s="70"/>
    </row>
    <row r="144" spans="1:28" ht="86.4" x14ac:dyDescent="0.3">
      <c r="A144" s="117" t="s">
        <v>15</v>
      </c>
      <c r="B144" s="132" t="s">
        <v>1581</v>
      </c>
      <c r="C144" s="117"/>
      <c r="D144" s="117"/>
      <c r="E144" s="117"/>
      <c r="F144" s="118"/>
      <c r="G144" s="117"/>
      <c r="H144" s="117"/>
      <c r="I144" s="117"/>
      <c r="J144" s="118"/>
      <c r="K144" s="117"/>
      <c r="L144" s="117"/>
      <c r="M144" s="117"/>
      <c r="N144" s="117"/>
      <c r="O144" s="117"/>
      <c r="P144" s="117" t="s">
        <v>1582</v>
      </c>
      <c r="Q144" s="117"/>
      <c r="R144" s="117"/>
      <c r="S144" s="117"/>
      <c r="T144" s="117"/>
      <c r="U144" s="117"/>
      <c r="V144" s="117"/>
      <c r="W144" s="117"/>
      <c r="X144" s="129"/>
      <c r="Y144" s="129"/>
      <c r="Z144" s="70"/>
      <c r="AA144" s="70"/>
      <c r="AB144" s="70"/>
    </row>
    <row r="145" spans="1:28" x14ac:dyDescent="0.3">
      <c r="A145" s="117" t="s">
        <v>58</v>
      </c>
      <c r="B145" s="75" t="s">
        <v>675</v>
      </c>
      <c r="C145" s="117" t="s">
        <v>1160</v>
      </c>
      <c r="D145" s="117" t="s">
        <v>1161</v>
      </c>
      <c r="E145" s="161" t="s">
        <v>1442</v>
      </c>
      <c r="F145" s="126" t="s">
        <v>1177</v>
      </c>
      <c r="G145" s="117"/>
      <c r="H145" s="117"/>
      <c r="I145" s="117"/>
      <c r="J145" s="117"/>
      <c r="K145" s="117"/>
      <c r="L145" s="117"/>
      <c r="M145" s="117"/>
      <c r="N145" s="117"/>
      <c r="O145" s="117"/>
      <c r="P145" s="117"/>
      <c r="Q145" s="117"/>
      <c r="R145" s="117"/>
      <c r="S145" s="117"/>
      <c r="T145" s="117"/>
      <c r="U145" s="117"/>
      <c r="V145" s="117"/>
      <c r="W145" s="117"/>
      <c r="X145" s="129"/>
      <c r="Y145" s="129"/>
      <c r="Z145" s="70"/>
      <c r="AA145" s="70"/>
      <c r="AB145" s="70"/>
    </row>
    <row r="146" spans="1:28" x14ac:dyDescent="0.3">
      <c r="A146" s="117" t="s">
        <v>15</v>
      </c>
      <c r="B146" s="132" t="s">
        <v>1577</v>
      </c>
      <c r="C146" s="117"/>
      <c r="D146" s="117"/>
      <c r="E146" s="117"/>
      <c r="F146" s="118"/>
      <c r="G146" s="117"/>
      <c r="H146" s="117"/>
      <c r="I146" s="117"/>
      <c r="J146" s="118"/>
      <c r="K146" s="117"/>
      <c r="L146" s="117"/>
      <c r="M146" s="117"/>
      <c r="N146" s="117"/>
      <c r="O146" s="117"/>
      <c r="P146" s="117" t="s">
        <v>1578</v>
      </c>
      <c r="Q146" s="117"/>
      <c r="R146" s="117"/>
      <c r="S146" s="117"/>
      <c r="T146" s="117"/>
      <c r="U146" s="117"/>
      <c r="V146" s="117"/>
      <c r="W146" s="117"/>
      <c r="X146" s="129"/>
      <c r="Y146" s="129"/>
      <c r="Z146" s="70"/>
      <c r="AA146" s="70"/>
      <c r="AB146" s="70"/>
    </row>
    <row r="147" spans="1:28" ht="90" customHeight="1" x14ac:dyDescent="0.3">
      <c r="A147" s="117" t="s">
        <v>7</v>
      </c>
      <c r="B147" s="132" t="s">
        <v>1579</v>
      </c>
      <c r="C147" s="121" t="s">
        <v>1583</v>
      </c>
      <c r="D147" s="121" t="s">
        <v>1592</v>
      </c>
      <c r="E147" s="180" t="s">
        <v>1594</v>
      </c>
      <c r="F147" s="121" t="s">
        <v>1584</v>
      </c>
      <c r="G147" s="117"/>
      <c r="H147" s="117"/>
      <c r="I147" s="117"/>
      <c r="K147" s="117"/>
      <c r="L147" s="117"/>
      <c r="M147" s="117"/>
      <c r="N147" s="117"/>
      <c r="O147" s="117"/>
      <c r="P147" s="117"/>
      <c r="Q147" s="117" t="s">
        <v>1580</v>
      </c>
      <c r="R147" s="117"/>
      <c r="S147" s="117"/>
      <c r="T147" s="117"/>
      <c r="U147" s="117"/>
      <c r="V147" s="117"/>
      <c r="W147" s="117"/>
      <c r="X147" s="129"/>
      <c r="Y147" s="129"/>
      <c r="Z147" s="70"/>
      <c r="AA147" s="70"/>
      <c r="AB147" s="70"/>
    </row>
    <row r="148" spans="1:28" s="150" customFormat="1" ht="92.4" customHeight="1" x14ac:dyDescent="0.3">
      <c r="A148" s="146" t="s">
        <v>8</v>
      </c>
      <c r="B148" s="177" t="s">
        <v>49</v>
      </c>
      <c r="C148" s="146" t="s">
        <v>674</v>
      </c>
      <c r="D148" s="146" t="s">
        <v>1299</v>
      </c>
      <c r="E148" s="178" t="s">
        <v>1482</v>
      </c>
      <c r="F148" s="146" t="s">
        <v>1268</v>
      </c>
      <c r="G148" s="147" t="s">
        <v>1163</v>
      </c>
      <c r="H148" s="163" t="s">
        <v>1164</v>
      </c>
      <c r="I148" s="147" t="s">
        <v>1483</v>
      </c>
      <c r="J148" s="163" t="s">
        <v>1269</v>
      </c>
      <c r="K148" s="147"/>
      <c r="L148" s="147"/>
      <c r="M148" s="147"/>
      <c r="N148" s="147"/>
      <c r="O148" s="147"/>
      <c r="P148" s="147"/>
      <c r="Q148" s="146" t="s">
        <v>54</v>
      </c>
      <c r="R148" s="147"/>
      <c r="S148" s="147"/>
      <c r="T148" s="147"/>
      <c r="U148" s="147"/>
      <c r="V148" s="147"/>
      <c r="W148" s="147"/>
      <c r="X148" s="148" t="s">
        <v>1165</v>
      </c>
      <c r="Y148" s="148" t="s">
        <v>1166</v>
      </c>
      <c r="Z148" s="149"/>
      <c r="AA148" s="149"/>
    </row>
    <row r="149" spans="1:28" ht="123.6" customHeight="1" x14ac:dyDescent="0.3">
      <c r="A149" s="117" t="s">
        <v>55</v>
      </c>
      <c r="B149" s="75" t="s">
        <v>59</v>
      </c>
      <c r="C149" s="117" t="s">
        <v>895</v>
      </c>
      <c r="D149" s="117" t="s">
        <v>896</v>
      </c>
      <c r="E149" s="126" t="s">
        <v>586</v>
      </c>
      <c r="F149" s="127" t="s">
        <v>1265</v>
      </c>
      <c r="G149" s="117"/>
      <c r="H149" s="117"/>
      <c r="I149" s="117"/>
      <c r="J149" s="117"/>
      <c r="K149" s="117"/>
      <c r="L149" s="117"/>
      <c r="M149" s="117"/>
      <c r="N149" s="117"/>
      <c r="O149" s="117"/>
      <c r="P149" s="117"/>
      <c r="Q149" s="117"/>
      <c r="R149" s="117"/>
      <c r="S149" s="117"/>
      <c r="T149" s="117"/>
      <c r="U149" s="117"/>
      <c r="V149" s="117"/>
      <c r="W149" s="117"/>
      <c r="X149" s="129"/>
      <c r="Y149" s="129"/>
      <c r="Z149" s="70"/>
      <c r="AA149" s="70"/>
      <c r="AB149" s="70"/>
    </row>
    <row r="150" spans="1:28" ht="184.5" customHeight="1" x14ac:dyDescent="0.3">
      <c r="A150" s="117" t="s">
        <v>55</v>
      </c>
      <c r="B150" s="75" t="s">
        <v>60</v>
      </c>
      <c r="C150" s="117" t="s">
        <v>897</v>
      </c>
      <c r="D150" s="117" t="s">
        <v>898</v>
      </c>
      <c r="E150" s="126" t="s">
        <v>585</v>
      </c>
      <c r="F150" s="126" t="s">
        <v>1266</v>
      </c>
      <c r="G150" s="117" t="s">
        <v>584</v>
      </c>
      <c r="H150" s="117" t="s">
        <v>1152</v>
      </c>
      <c r="I150" s="174" t="s">
        <v>1484</v>
      </c>
      <c r="J150" s="117" t="s">
        <v>1267</v>
      </c>
      <c r="K150" s="117"/>
      <c r="L150" s="117"/>
      <c r="M150" s="117"/>
      <c r="N150" s="117"/>
      <c r="O150" s="117"/>
      <c r="P150" s="117"/>
      <c r="Q150" s="117"/>
      <c r="R150" s="117"/>
      <c r="S150" s="117"/>
      <c r="T150" s="117"/>
      <c r="U150" s="117"/>
      <c r="V150" s="117"/>
      <c r="W150" s="117"/>
      <c r="X150" s="129"/>
      <c r="Y150" s="129"/>
      <c r="Z150" s="70"/>
      <c r="AA150" s="70"/>
      <c r="AB150" s="70"/>
    </row>
    <row r="151" spans="1:28" x14ac:dyDescent="0.3">
      <c r="A151" s="70"/>
      <c r="B151" s="140"/>
      <c r="C151" s="70"/>
      <c r="D151" s="70"/>
      <c r="E151" s="70"/>
      <c r="F151" s="70"/>
      <c r="G151" s="117"/>
      <c r="H151" s="117"/>
      <c r="I151" s="117"/>
      <c r="J151" s="117"/>
      <c r="K151" s="70"/>
      <c r="L151" s="70"/>
      <c r="M151" s="70"/>
      <c r="N151" s="70"/>
      <c r="O151" s="70"/>
      <c r="P151" s="70"/>
      <c r="Q151" s="70"/>
      <c r="R151" s="70"/>
      <c r="S151" s="70"/>
      <c r="T151" s="70"/>
      <c r="U151" s="70"/>
      <c r="V151" s="70"/>
      <c r="W151" s="70"/>
      <c r="X151" s="70"/>
      <c r="Y151" s="70"/>
      <c r="Z151" s="70"/>
      <c r="AA151" s="70"/>
      <c r="AB151" s="70"/>
    </row>
    <row r="152" spans="1:28" x14ac:dyDescent="0.3">
      <c r="A152" s="70"/>
      <c r="B152" s="14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c r="AB152" s="70"/>
    </row>
    <row r="153" spans="1:28" x14ac:dyDescent="0.3">
      <c r="A153" s="70"/>
      <c r="B153" s="14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c r="AB153" s="70"/>
    </row>
    <row r="154" spans="1:28" x14ac:dyDescent="0.3">
      <c r="A154" s="70"/>
      <c r="B154" s="14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c r="AB154" s="70"/>
    </row>
    <row r="155" spans="1:28" x14ac:dyDescent="0.3">
      <c r="A155" s="70"/>
      <c r="B155" s="14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c r="AB155" s="70"/>
    </row>
    <row r="156" spans="1:28" x14ac:dyDescent="0.3">
      <c r="A156" s="70"/>
      <c r="B156" s="14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row>
    <row r="157" spans="1:28" x14ac:dyDescent="0.3">
      <c r="A157" s="70"/>
      <c r="B157" s="14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c r="AB157" s="70"/>
    </row>
    <row r="158" spans="1:28" x14ac:dyDescent="0.3">
      <c r="A158" s="70"/>
      <c r="B158" s="14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c r="AB158" s="70"/>
    </row>
    <row r="159" spans="1:28" x14ac:dyDescent="0.3">
      <c r="A159" s="70"/>
      <c r="B159" s="14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c r="AB159" s="70"/>
    </row>
    <row r="160" spans="1:28" x14ac:dyDescent="0.3">
      <c r="A160" s="70"/>
      <c r="B160" s="14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c r="AB160" s="70"/>
    </row>
    <row r="161" spans="1:28" x14ac:dyDescent="0.3">
      <c r="A161" s="70"/>
      <c r="B161" s="14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c r="AB161" s="70"/>
    </row>
    <row r="162" spans="1:28" x14ac:dyDescent="0.3">
      <c r="A162" s="70"/>
      <c r="B162" s="14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c r="AB162" s="70"/>
    </row>
    <row r="163" spans="1:28" x14ac:dyDescent="0.3">
      <c r="A163" s="70"/>
      <c r="B163" s="14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c r="AB163" s="70"/>
    </row>
    <row r="164" spans="1:28" x14ac:dyDescent="0.3">
      <c r="A164" s="70"/>
      <c r="B164" s="14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AB164" s="70"/>
    </row>
    <row r="165" spans="1:28" x14ac:dyDescent="0.3">
      <c r="A165" s="70"/>
      <c r="B165" s="14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c r="AB165" s="70"/>
    </row>
    <row r="166" spans="1:28" x14ac:dyDescent="0.3">
      <c r="A166" s="70"/>
      <c r="B166" s="14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c r="AB166" s="70"/>
    </row>
    <row r="167" spans="1:28" x14ac:dyDescent="0.3">
      <c r="A167" s="70"/>
      <c r="B167" s="14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c r="AB167" s="70"/>
    </row>
    <row r="168" spans="1:28" x14ac:dyDescent="0.3">
      <c r="A168" s="70"/>
      <c r="B168" s="14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row>
    <row r="169" spans="1:28" x14ac:dyDescent="0.3">
      <c r="A169" s="70"/>
      <c r="B169" s="14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c r="AB169" s="70"/>
    </row>
    <row r="170" spans="1:28" x14ac:dyDescent="0.3">
      <c r="A170" s="70"/>
      <c r="B170" s="14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c r="AB170" s="70"/>
    </row>
    <row r="171" spans="1:28" x14ac:dyDescent="0.3">
      <c r="A171" s="70"/>
      <c r="B171" s="14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c r="AB171" s="70"/>
    </row>
    <row r="172" spans="1:28" x14ac:dyDescent="0.3">
      <c r="A172" s="70"/>
      <c r="B172" s="14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c r="AB172" s="70"/>
    </row>
    <row r="173" spans="1:28" x14ac:dyDescent="0.3">
      <c r="A173" s="70"/>
      <c r="B173" s="14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c r="AB173" s="70"/>
    </row>
    <row r="174" spans="1:28" x14ac:dyDescent="0.3">
      <c r="A174" s="70"/>
      <c r="B174" s="14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c r="AB174" s="70"/>
    </row>
    <row r="175" spans="1:28" x14ac:dyDescent="0.3">
      <c r="A175" s="70"/>
      <c r="B175" s="14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c r="AB175" s="70"/>
    </row>
    <row r="176" spans="1:28" x14ac:dyDescent="0.3">
      <c r="A176" s="70"/>
      <c r="B176" s="14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c r="AB176" s="70"/>
    </row>
    <row r="177" spans="1:28" x14ac:dyDescent="0.3">
      <c r="A177" s="70"/>
      <c r="B177" s="14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c r="AB177" s="70"/>
    </row>
    <row r="178" spans="1:28" x14ac:dyDescent="0.3">
      <c r="A178" s="70"/>
      <c r="B178" s="14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c r="AB178" s="70"/>
    </row>
    <row r="179" spans="1:28" x14ac:dyDescent="0.3">
      <c r="A179" s="70"/>
      <c r="B179" s="14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c r="AB179" s="70"/>
    </row>
    <row r="180" spans="1:28" x14ac:dyDescent="0.3">
      <c r="A180" s="70"/>
      <c r="B180" s="14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c r="AB180" s="70"/>
    </row>
    <row r="181" spans="1:28" x14ac:dyDescent="0.3">
      <c r="A181" s="70"/>
      <c r="B181" s="14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c r="AB181" s="70"/>
    </row>
    <row r="182" spans="1:28" x14ac:dyDescent="0.3">
      <c r="A182" s="70"/>
      <c r="B182" s="14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c r="AB182" s="70"/>
    </row>
    <row r="183" spans="1:28" x14ac:dyDescent="0.3">
      <c r="A183" s="70"/>
      <c r="B183" s="14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c r="AB183" s="70"/>
    </row>
    <row r="184" spans="1:28" x14ac:dyDescent="0.3">
      <c r="A184" s="70"/>
      <c r="B184" s="14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c r="AA184" s="70"/>
      <c r="AB184" s="70"/>
    </row>
    <row r="185" spans="1:28" x14ac:dyDescent="0.3">
      <c r="A185" s="70"/>
      <c r="B185" s="14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c r="AB185" s="70"/>
    </row>
    <row r="186" spans="1:28" x14ac:dyDescent="0.3">
      <c r="A186" s="70"/>
      <c r="B186" s="14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c r="AA186" s="70"/>
      <c r="AB186" s="70"/>
    </row>
    <row r="187" spans="1:28" x14ac:dyDescent="0.3">
      <c r="A187" s="70"/>
      <c r="B187" s="14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c r="AA187" s="70"/>
      <c r="AB187" s="70"/>
    </row>
    <row r="188" spans="1:28" x14ac:dyDescent="0.3">
      <c r="A188" s="70"/>
      <c r="B188" s="14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c r="AB188" s="70"/>
    </row>
    <row r="189" spans="1:28" x14ac:dyDescent="0.3">
      <c r="A189" s="70"/>
      <c r="B189" s="14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c r="AB189" s="70"/>
    </row>
    <row r="190" spans="1:28" x14ac:dyDescent="0.3">
      <c r="A190" s="70"/>
      <c r="B190" s="14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c r="AB190" s="70"/>
    </row>
    <row r="191" spans="1:28" x14ac:dyDescent="0.3">
      <c r="A191" s="70"/>
      <c r="B191" s="14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c r="AA191" s="70"/>
      <c r="AB191" s="70"/>
    </row>
    <row r="192" spans="1:28" x14ac:dyDescent="0.3">
      <c r="A192" s="70"/>
      <c r="B192" s="14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c r="AA192" s="70"/>
      <c r="AB192" s="70"/>
    </row>
    <row r="193" spans="1:28" x14ac:dyDescent="0.3">
      <c r="A193" s="70"/>
      <c r="B193" s="14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c r="AA193" s="70"/>
      <c r="AB193" s="70"/>
    </row>
    <row r="194" spans="1:28" x14ac:dyDescent="0.3">
      <c r="A194" s="70"/>
      <c r="B194" s="14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c r="AA194" s="70"/>
      <c r="AB194" s="70"/>
    </row>
    <row r="195" spans="1:28" x14ac:dyDescent="0.3">
      <c r="A195" s="70"/>
      <c r="B195" s="14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c r="AA195" s="70"/>
      <c r="AB195" s="70"/>
    </row>
    <row r="196" spans="1:28" x14ac:dyDescent="0.3">
      <c r="A196" s="70"/>
      <c r="B196" s="14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c r="AA196" s="70"/>
      <c r="AB196" s="70"/>
    </row>
    <row r="197" spans="1:28" x14ac:dyDescent="0.3">
      <c r="A197" s="70"/>
      <c r="B197" s="14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c r="AA197" s="70"/>
      <c r="AB197" s="70"/>
    </row>
    <row r="198" spans="1:28" x14ac:dyDescent="0.3">
      <c r="A198" s="70"/>
      <c r="B198" s="14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c r="AA198" s="70"/>
      <c r="AB198" s="70"/>
    </row>
    <row r="199" spans="1:28" x14ac:dyDescent="0.3">
      <c r="A199" s="70"/>
      <c r="B199" s="14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c r="AB199" s="70"/>
    </row>
    <row r="200" spans="1:28" x14ac:dyDescent="0.3">
      <c r="A200" s="70"/>
      <c r="B200" s="14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c r="AA200" s="70"/>
      <c r="AB200" s="70"/>
    </row>
    <row r="201" spans="1:28" x14ac:dyDescent="0.3">
      <c r="A201" s="70"/>
      <c r="B201" s="14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c r="AA201" s="70"/>
      <c r="AB201" s="70"/>
    </row>
    <row r="202" spans="1:28" x14ac:dyDescent="0.3">
      <c r="A202" s="70"/>
      <c r="B202" s="14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c r="AA202" s="70"/>
      <c r="AB202" s="70"/>
    </row>
    <row r="203" spans="1:28" x14ac:dyDescent="0.3">
      <c r="A203" s="70"/>
      <c r="B203" s="14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c r="AA203" s="70"/>
      <c r="AB203" s="70"/>
    </row>
    <row r="204" spans="1:28" x14ac:dyDescent="0.3">
      <c r="A204" s="70"/>
      <c r="B204" s="14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c r="AA204" s="70"/>
      <c r="AB204" s="70"/>
    </row>
    <row r="205" spans="1:28" x14ac:dyDescent="0.3">
      <c r="A205" s="70"/>
      <c r="B205" s="14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c r="AA205" s="70"/>
      <c r="AB205" s="70"/>
    </row>
    <row r="206" spans="1:28" x14ac:dyDescent="0.3">
      <c r="A206" s="70"/>
      <c r="B206" s="14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c r="AA206" s="70"/>
      <c r="AB206" s="70"/>
    </row>
    <row r="207" spans="1:28" x14ac:dyDescent="0.3">
      <c r="A207" s="70"/>
      <c r="B207" s="14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c r="AA207" s="70"/>
      <c r="AB207" s="70"/>
    </row>
    <row r="208" spans="1:28" x14ac:dyDescent="0.3">
      <c r="A208" s="70"/>
      <c r="B208" s="14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c r="AA208" s="70"/>
      <c r="AB208" s="70"/>
    </row>
    <row r="209" spans="1:28" x14ac:dyDescent="0.3">
      <c r="A209" s="70"/>
      <c r="B209" s="14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c r="AA209" s="70"/>
      <c r="AB209" s="70"/>
    </row>
    <row r="210" spans="1:28" x14ac:dyDescent="0.3">
      <c r="A210" s="70"/>
      <c r="B210" s="14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c r="AA210" s="70"/>
      <c r="AB210" s="70"/>
    </row>
    <row r="211" spans="1:28" x14ac:dyDescent="0.3">
      <c r="A211" s="70"/>
      <c r="B211" s="14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c r="AA211" s="70"/>
      <c r="AB211" s="70"/>
    </row>
    <row r="212" spans="1:28" x14ac:dyDescent="0.3">
      <c r="A212" s="70"/>
      <c r="B212" s="14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c r="AA212" s="70"/>
      <c r="AB212" s="70"/>
    </row>
    <row r="213" spans="1:28" x14ac:dyDescent="0.3">
      <c r="A213" s="70"/>
      <c r="B213" s="14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c r="AA213" s="70"/>
      <c r="AB213" s="70"/>
    </row>
    <row r="214" spans="1:28" x14ac:dyDescent="0.3">
      <c r="A214" s="70"/>
      <c r="B214" s="14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c r="AA214" s="70"/>
      <c r="AB214" s="70"/>
    </row>
    <row r="215" spans="1:28" x14ac:dyDescent="0.3">
      <c r="A215" s="70"/>
      <c r="B215" s="14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c r="AA215" s="70"/>
      <c r="AB215" s="70"/>
    </row>
    <row r="216" spans="1:28" x14ac:dyDescent="0.3">
      <c r="A216" s="70"/>
      <c r="B216" s="14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c r="AA216" s="70"/>
      <c r="AB216" s="70"/>
    </row>
    <row r="217" spans="1:28" x14ac:dyDescent="0.3">
      <c r="A217" s="70"/>
      <c r="B217" s="14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c r="AA217" s="70"/>
      <c r="AB217" s="70"/>
    </row>
    <row r="218" spans="1:28" x14ac:dyDescent="0.3">
      <c r="A218" s="70"/>
      <c r="B218" s="14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c r="AA218" s="70"/>
      <c r="AB218" s="70"/>
    </row>
    <row r="219" spans="1:28" x14ac:dyDescent="0.3">
      <c r="A219" s="70"/>
      <c r="B219" s="14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c r="AA219" s="70"/>
      <c r="AB219" s="70"/>
    </row>
    <row r="220" spans="1:28" x14ac:dyDescent="0.3">
      <c r="A220" s="70"/>
      <c r="B220" s="14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c r="AA220" s="70"/>
      <c r="AB220" s="70"/>
    </row>
    <row r="221" spans="1:28" x14ac:dyDescent="0.3">
      <c r="A221" s="70"/>
      <c r="B221" s="14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c r="AA221" s="70"/>
      <c r="AB221" s="70"/>
    </row>
    <row r="222" spans="1:28" x14ac:dyDescent="0.3">
      <c r="A222" s="70"/>
      <c r="B222" s="14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c r="AA222" s="70"/>
      <c r="AB222" s="70"/>
    </row>
    <row r="223" spans="1:28" x14ac:dyDescent="0.3">
      <c r="A223" s="70"/>
      <c r="B223" s="14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c r="AA223" s="70"/>
      <c r="AB223" s="70"/>
    </row>
    <row r="224" spans="1:28" x14ac:dyDescent="0.3">
      <c r="A224" s="70"/>
      <c r="B224" s="14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c r="AA224" s="70"/>
      <c r="AB224" s="70"/>
    </row>
    <row r="225" spans="1:28" x14ac:dyDescent="0.3">
      <c r="A225" s="70"/>
      <c r="B225" s="14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c r="AA225" s="70"/>
      <c r="AB225" s="70"/>
    </row>
    <row r="226" spans="1:28" x14ac:dyDescent="0.3">
      <c r="A226" s="70"/>
      <c r="B226" s="14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c r="AA226" s="70"/>
      <c r="AB226" s="70"/>
    </row>
    <row r="227" spans="1:28" x14ac:dyDescent="0.3">
      <c r="A227" s="70"/>
      <c r="B227" s="14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c r="AA227" s="70"/>
      <c r="AB227" s="70"/>
    </row>
    <row r="228" spans="1:28" x14ac:dyDescent="0.3">
      <c r="A228" s="70"/>
      <c r="B228" s="14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c r="AA228" s="70"/>
      <c r="AB228" s="70"/>
    </row>
    <row r="229" spans="1:28" x14ac:dyDescent="0.3">
      <c r="A229" s="70"/>
      <c r="B229" s="14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c r="AA229" s="70"/>
      <c r="AB229" s="70"/>
    </row>
    <row r="230" spans="1:28" x14ac:dyDescent="0.3">
      <c r="A230" s="70"/>
      <c r="B230" s="14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c r="AA230" s="70"/>
      <c r="AB230" s="70"/>
    </row>
    <row r="231" spans="1:28" x14ac:dyDescent="0.3">
      <c r="A231" s="70"/>
      <c r="B231" s="14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c r="AA231" s="70"/>
      <c r="AB231" s="70"/>
    </row>
    <row r="232" spans="1:28" x14ac:dyDescent="0.3">
      <c r="A232" s="70"/>
      <c r="B232" s="14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c r="AA232" s="70"/>
      <c r="AB232" s="70"/>
    </row>
    <row r="233" spans="1:28" x14ac:dyDescent="0.3">
      <c r="A233" s="70"/>
      <c r="B233" s="14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c r="AA233" s="70"/>
      <c r="AB233" s="70"/>
    </row>
    <row r="234" spans="1:28" x14ac:dyDescent="0.3">
      <c r="A234" s="70"/>
      <c r="B234" s="14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c r="AA234" s="70"/>
      <c r="AB234" s="70"/>
    </row>
    <row r="235" spans="1:28" x14ac:dyDescent="0.3">
      <c r="A235" s="70"/>
      <c r="B235" s="14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c r="AA235" s="70"/>
      <c r="AB235" s="70"/>
    </row>
    <row r="236" spans="1:28" x14ac:dyDescent="0.3">
      <c r="A236" s="70"/>
      <c r="B236" s="14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c r="AA236" s="70"/>
      <c r="AB236" s="70"/>
    </row>
    <row r="237" spans="1:28" x14ac:dyDescent="0.3">
      <c r="A237" s="70"/>
      <c r="B237" s="14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c r="AA237" s="70"/>
      <c r="AB237" s="70"/>
    </row>
    <row r="238" spans="1:28" x14ac:dyDescent="0.3">
      <c r="A238" s="70"/>
      <c r="B238" s="14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c r="AA238" s="70"/>
      <c r="AB238" s="70"/>
    </row>
    <row r="239" spans="1:28" x14ac:dyDescent="0.3">
      <c r="A239" s="70"/>
      <c r="B239" s="14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c r="AA239" s="70"/>
      <c r="AB239" s="70"/>
    </row>
    <row r="240" spans="1:28" x14ac:dyDescent="0.3">
      <c r="A240" s="70"/>
      <c r="B240" s="14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c r="AA240" s="70"/>
      <c r="AB240" s="70"/>
    </row>
    <row r="241" spans="1:28" x14ac:dyDescent="0.3">
      <c r="A241" s="70"/>
      <c r="B241" s="14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c r="AA241" s="70"/>
      <c r="AB241" s="70"/>
    </row>
    <row r="242" spans="1:28" x14ac:dyDescent="0.3">
      <c r="A242" s="70"/>
      <c r="B242" s="14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c r="AA242" s="70"/>
      <c r="AB242" s="70"/>
    </row>
    <row r="243" spans="1:28" x14ac:dyDescent="0.3">
      <c r="A243" s="70"/>
      <c r="B243" s="14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c r="AA243" s="70"/>
      <c r="AB243" s="70"/>
    </row>
    <row r="244" spans="1:28" x14ac:dyDescent="0.3">
      <c r="A244" s="70"/>
      <c r="B244" s="14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c r="AA244" s="70"/>
      <c r="AB244" s="70"/>
    </row>
    <row r="245" spans="1:28" x14ac:dyDescent="0.3">
      <c r="A245" s="70"/>
      <c r="B245" s="14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c r="AA245" s="70"/>
      <c r="AB245" s="70"/>
    </row>
    <row r="246" spans="1:28" x14ac:dyDescent="0.3">
      <c r="A246" s="70"/>
      <c r="B246" s="14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c r="AA246" s="70"/>
      <c r="AB246" s="70"/>
    </row>
    <row r="247" spans="1:28" x14ac:dyDescent="0.3">
      <c r="A247" s="70"/>
      <c r="B247" s="14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c r="AA247" s="70"/>
      <c r="AB247" s="70"/>
    </row>
    <row r="248" spans="1:28" x14ac:dyDescent="0.3">
      <c r="A248" s="70"/>
      <c r="B248" s="14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c r="AA248" s="70"/>
      <c r="AB248" s="70"/>
    </row>
    <row r="249" spans="1:28" x14ac:dyDescent="0.3">
      <c r="A249" s="70"/>
      <c r="B249" s="14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c r="AA249" s="70"/>
      <c r="AB249" s="70"/>
    </row>
    <row r="250" spans="1:28" x14ac:dyDescent="0.3">
      <c r="A250" s="70"/>
      <c r="B250" s="14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c r="AA250" s="70"/>
      <c r="AB250" s="70"/>
    </row>
    <row r="251" spans="1:28" x14ac:dyDescent="0.3">
      <c r="A251" s="70"/>
      <c r="B251" s="14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c r="AA251" s="70"/>
      <c r="AB251" s="70"/>
    </row>
    <row r="252" spans="1:28" x14ac:dyDescent="0.3">
      <c r="A252" s="70"/>
      <c r="B252" s="14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c r="AA252" s="70"/>
      <c r="AB252" s="70"/>
    </row>
    <row r="253" spans="1:28" x14ac:dyDescent="0.3">
      <c r="A253" s="70"/>
      <c r="B253" s="14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c r="AA253" s="70"/>
      <c r="AB253" s="70"/>
    </row>
    <row r="254" spans="1:28" x14ac:dyDescent="0.3">
      <c r="A254" s="70"/>
      <c r="B254" s="14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c r="AA254" s="70"/>
      <c r="AB254" s="70"/>
    </row>
    <row r="255" spans="1:28" x14ac:dyDescent="0.3">
      <c r="A255" s="70"/>
      <c r="B255" s="14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c r="AA255" s="70"/>
      <c r="AB255" s="70"/>
    </row>
    <row r="256" spans="1:28" x14ac:dyDescent="0.3">
      <c r="A256" s="70"/>
      <c r="B256" s="14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c r="AA256" s="70"/>
      <c r="AB256" s="70"/>
    </row>
    <row r="257" spans="1:28" x14ac:dyDescent="0.3">
      <c r="A257" s="70"/>
      <c r="B257" s="14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c r="AA257" s="70"/>
      <c r="AB257" s="70"/>
    </row>
    <row r="258" spans="1:28" x14ac:dyDescent="0.3">
      <c r="A258" s="70"/>
      <c r="B258" s="14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c r="AA258" s="70"/>
      <c r="AB258" s="70"/>
    </row>
    <row r="259" spans="1:28" x14ac:dyDescent="0.3">
      <c r="A259" s="70"/>
      <c r="B259" s="14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c r="AA259" s="70"/>
      <c r="AB259" s="70"/>
    </row>
    <row r="260" spans="1:28" x14ac:dyDescent="0.3">
      <c r="A260" s="70"/>
      <c r="B260" s="14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c r="AA260" s="70"/>
      <c r="AB260" s="70"/>
    </row>
    <row r="261" spans="1:28" x14ac:dyDescent="0.3">
      <c r="A261" s="70"/>
      <c r="B261" s="14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c r="AA261" s="70"/>
      <c r="AB261" s="70"/>
    </row>
    <row r="262" spans="1:28" x14ac:dyDescent="0.3">
      <c r="A262" s="70"/>
      <c r="B262" s="14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c r="AA262" s="70"/>
      <c r="AB262" s="70"/>
    </row>
    <row r="263" spans="1:28" x14ac:dyDescent="0.3">
      <c r="A263" s="70"/>
      <c r="B263" s="14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c r="AA263" s="70"/>
      <c r="AB263" s="70"/>
    </row>
    <row r="264" spans="1:28" x14ac:dyDescent="0.3">
      <c r="A264" s="70"/>
      <c r="B264" s="14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c r="AA264" s="70"/>
      <c r="AB264" s="70"/>
    </row>
    <row r="265" spans="1:28" x14ac:dyDescent="0.3">
      <c r="A265" s="70"/>
      <c r="B265" s="14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c r="AA265" s="70"/>
      <c r="AB265" s="70"/>
    </row>
    <row r="266" spans="1:28" x14ac:dyDescent="0.3">
      <c r="A266" s="70"/>
      <c r="B266" s="14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c r="AA266" s="70"/>
      <c r="AB266" s="70"/>
    </row>
    <row r="267" spans="1:28" x14ac:dyDescent="0.3">
      <c r="A267" s="70"/>
      <c r="B267" s="14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c r="AA267" s="70"/>
      <c r="AB267" s="70"/>
    </row>
    <row r="268" spans="1:28" x14ac:dyDescent="0.3">
      <c r="A268" s="70"/>
      <c r="B268" s="14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c r="AA268" s="70"/>
      <c r="AB268" s="70"/>
    </row>
    <row r="269" spans="1:28" x14ac:dyDescent="0.3">
      <c r="A269" s="70"/>
      <c r="B269" s="14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c r="AA269" s="70"/>
      <c r="AB269" s="70"/>
    </row>
    <row r="270" spans="1:28" x14ac:dyDescent="0.3">
      <c r="A270" s="70"/>
      <c r="B270" s="14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c r="AA270" s="70"/>
      <c r="AB270" s="70"/>
    </row>
    <row r="271" spans="1:28" x14ac:dyDescent="0.3">
      <c r="A271" s="70"/>
      <c r="B271" s="14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c r="AA271" s="70"/>
      <c r="AB271" s="70"/>
    </row>
    <row r="272" spans="1:28" x14ac:dyDescent="0.3">
      <c r="A272" s="70"/>
      <c r="B272" s="14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c r="AA272" s="70"/>
      <c r="AB272" s="70"/>
    </row>
    <row r="273" spans="1:28" x14ac:dyDescent="0.3">
      <c r="A273" s="70"/>
      <c r="B273" s="14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c r="AA273" s="70"/>
      <c r="AB273" s="70"/>
    </row>
    <row r="274" spans="1:28" x14ac:dyDescent="0.3">
      <c r="A274" s="70"/>
      <c r="B274" s="14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c r="AA274" s="70"/>
      <c r="AB274" s="70"/>
    </row>
    <row r="275" spans="1:28" x14ac:dyDescent="0.3">
      <c r="A275" s="70"/>
      <c r="B275" s="14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c r="AA275" s="70"/>
      <c r="AB275" s="70"/>
    </row>
    <row r="276" spans="1:28" x14ac:dyDescent="0.3">
      <c r="A276" s="70"/>
      <c r="B276" s="14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c r="AA276" s="70"/>
      <c r="AB276" s="70"/>
    </row>
    <row r="277" spans="1:28" x14ac:dyDescent="0.3">
      <c r="A277" s="70"/>
      <c r="B277" s="14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c r="AA277" s="70"/>
      <c r="AB277" s="70"/>
    </row>
    <row r="278" spans="1:28" x14ac:dyDescent="0.3">
      <c r="A278" s="70"/>
      <c r="B278" s="14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c r="AA278" s="70"/>
      <c r="AB278" s="70"/>
    </row>
    <row r="279" spans="1:28" x14ac:dyDescent="0.3">
      <c r="A279" s="70"/>
      <c r="B279" s="14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c r="AA279" s="70"/>
      <c r="AB279" s="70"/>
    </row>
    <row r="280" spans="1:28" x14ac:dyDescent="0.3">
      <c r="A280" s="70"/>
      <c r="B280" s="14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c r="AA280" s="70"/>
      <c r="AB280" s="70"/>
    </row>
    <row r="281" spans="1:28" x14ac:dyDescent="0.3">
      <c r="A281" s="70"/>
      <c r="B281" s="14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c r="AA281" s="70"/>
      <c r="AB281" s="70"/>
    </row>
    <row r="282" spans="1:28" x14ac:dyDescent="0.3">
      <c r="A282" s="70"/>
      <c r="B282" s="14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c r="AA282" s="70"/>
      <c r="AB282" s="70"/>
    </row>
    <row r="283" spans="1:28" x14ac:dyDescent="0.3">
      <c r="A283" s="70"/>
      <c r="B283" s="14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c r="AA283" s="70"/>
      <c r="AB283" s="70"/>
    </row>
    <row r="284" spans="1:28" x14ac:dyDescent="0.3">
      <c r="A284" s="70"/>
      <c r="B284" s="14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c r="AA284" s="70"/>
      <c r="AB284" s="70"/>
    </row>
    <row r="285" spans="1:28" x14ac:dyDescent="0.3">
      <c r="A285" s="70"/>
      <c r="B285" s="14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c r="AA285" s="70"/>
      <c r="AB285" s="70"/>
    </row>
    <row r="286" spans="1:28" x14ac:dyDescent="0.3">
      <c r="A286" s="70"/>
      <c r="B286" s="14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c r="AA286" s="70"/>
      <c r="AB286" s="70"/>
    </row>
    <row r="287" spans="1:28" x14ac:dyDescent="0.3">
      <c r="A287" s="70"/>
      <c r="B287" s="14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c r="AA287" s="70"/>
      <c r="AB287" s="70"/>
    </row>
    <row r="288" spans="1:28" x14ac:dyDescent="0.3">
      <c r="A288" s="70"/>
      <c r="B288" s="14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c r="AA288" s="70"/>
      <c r="AB288" s="70"/>
    </row>
    <row r="289" spans="1:28" x14ac:dyDescent="0.3">
      <c r="A289" s="70"/>
      <c r="B289" s="14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c r="AA289" s="70"/>
      <c r="AB289" s="70"/>
    </row>
    <row r="290" spans="1:28" x14ac:dyDescent="0.3">
      <c r="A290" s="70"/>
      <c r="B290" s="14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c r="AA290" s="70"/>
      <c r="AB290" s="70"/>
    </row>
    <row r="291" spans="1:28" x14ac:dyDescent="0.3">
      <c r="A291" s="70"/>
      <c r="B291" s="14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c r="AA291" s="70"/>
      <c r="AB291" s="70"/>
    </row>
    <row r="292" spans="1:28" x14ac:dyDescent="0.3">
      <c r="A292" s="70"/>
      <c r="B292" s="14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c r="AA292" s="70"/>
      <c r="AB292" s="70"/>
    </row>
    <row r="293" spans="1:28" x14ac:dyDescent="0.3">
      <c r="A293" s="70"/>
      <c r="B293" s="14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c r="AA293" s="70"/>
      <c r="AB293" s="70"/>
    </row>
    <row r="294" spans="1:28" x14ac:dyDescent="0.3">
      <c r="A294" s="70"/>
      <c r="B294" s="14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c r="AA294" s="70"/>
      <c r="AB294" s="70"/>
    </row>
    <row r="295" spans="1:28" x14ac:dyDescent="0.3">
      <c r="A295" s="70"/>
      <c r="B295" s="14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c r="AA295" s="70"/>
      <c r="AB295" s="70"/>
    </row>
    <row r="296" spans="1:28" x14ac:dyDescent="0.3">
      <c r="A296" s="70"/>
      <c r="B296" s="14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c r="AA296" s="70"/>
      <c r="AB296" s="70"/>
    </row>
    <row r="297" spans="1:28" x14ac:dyDescent="0.3">
      <c r="A297" s="70"/>
      <c r="B297" s="14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c r="AA297" s="70"/>
      <c r="AB297" s="70"/>
    </row>
    <row r="298" spans="1:28" x14ac:dyDescent="0.3">
      <c r="A298" s="70"/>
      <c r="B298" s="14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c r="AA298" s="70"/>
      <c r="AB298" s="70"/>
    </row>
    <row r="299" spans="1:28" x14ac:dyDescent="0.3">
      <c r="A299" s="70"/>
      <c r="B299" s="14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c r="AA299" s="70"/>
      <c r="AB299" s="70"/>
    </row>
    <row r="300" spans="1:28" x14ac:dyDescent="0.3">
      <c r="A300" s="70"/>
      <c r="B300" s="14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c r="AA300" s="70"/>
      <c r="AB300" s="70"/>
    </row>
    <row r="301" spans="1:28" x14ac:dyDescent="0.3">
      <c r="A301" s="70"/>
      <c r="B301" s="14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c r="AA301" s="70"/>
      <c r="AB301" s="70"/>
    </row>
    <row r="302" spans="1:28" x14ac:dyDescent="0.3">
      <c r="A302" s="70"/>
      <c r="B302" s="14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c r="AA302" s="70"/>
      <c r="AB302" s="70"/>
    </row>
    <row r="303" spans="1:28" x14ac:dyDescent="0.3">
      <c r="A303" s="70"/>
      <c r="B303" s="14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c r="AA303" s="70"/>
      <c r="AB303" s="70"/>
    </row>
    <row r="304" spans="1:28" x14ac:dyDescent="0.3">
      <c r="A304" s="70"/>
      <c r="B304" s="14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c r="AA304" s="70"/>
      <c r="AB304" s="70"/>
    </row>
    <row r="305" spans="1:28" x14ac:dyDescent="0.3">
      <c r="A305" s="70"/>
      <c r="B305" s="14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c r="AA305" s="70"/>
      <c r="AB305" s="70"/>
    </row>
    <row r="306" spans="1:28" x14ac:dyDescent="0.3">
      <c r="A306" s="70"/>
      <c r="B306" s="14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c r="AA306" s="70"/>
      <c r="AB306" s="70"/>
    </row>
    <row r="307" spans="1:28" x14ac:dyDescent="0.3">
      <c r="A307" s="70"/>
      <c r="B307" s="14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c r="AA307" s="70"/>
      <c r="AB307" s="70"/>
    </row>
    <row r="308" spans="1:28" x14ac:dyDescent="0.3">
      <c r="A308" s="70"/>
      <c r="B308" s="14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c r="AA308" s="70"/>
      <c r="AB308" s="70"/>
    </row>
    <row r="309" spans="1:28" x14ac:dyDescent="0.3">
      <c r="A309" s="70"/>
      <c r="B309" s="14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c r="AA309" s="70"/>
      <c r="AB309" s="70"/>
    </row>
    <row r="310" spans="1:28" x14ac:dyDescent="0.3">
      <c r="A310" s="70"/>
      <c r="B310" s="14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c r="AA310" s="70"/>
      <c r="AB310" s="70"/>
    </row>
    <row r="311" spans="1:28" x14ac:dyDescent="0.3">
      <c r="A311" s="70"/>
      <c r="B311" s="14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c r="AA311" s="70"/>
      <c r="AB311" s="70"/>
    </row>
    <row r="312" spans="1:28" x14ac:dyDescent="0.3">
      <c r="A312" s="70"/>
      <c r="B312" s="14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c r="AA312" s="70"/>
      <c r="AB312" s="70"/>
    </row>
    <row r="313" spans="1:28" x14ac:dyDescent="0.3">
      <c r="A313" s="70"/>
      <c r="B313" s="14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c r="AA313" s="70"/>
      <c r="AB313" s="70"/>
    </row>
    <row r="314" spans="1:28" x14ac:dyDescent="0.3">
      <c r="A314" s="70"/>
      <c r="B314" s="14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c r="AA314" s="70"/>
      <c r="AB314" s="70"/>
    </row>
    <row r="315" spans="1:28" x14ac:dyDescent="0.3">
      <c r="A315" s="70"/>
      <c r="B315" s="14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c r="AA315" s="70"/>
      <c r="AB315" s="70"/>
    </row>
    <row r="316" spans="1:28" x14ac:dyDescent="0.3">
      <c r="A316" s="70"/>
      <c r="B316" s="14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c r="AA316" s="70"/>
      <c r="AB316" s="70"/>
    </row>
    <row r="317" spans="1:28" x14ac:dyDescent="0.3">
      <c r="A317" s="70"/>
      <c r="B317" s="14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c r="AA317" s="70"/>
      <c r="AB317" s="70"/>
    </row>
    <row r="318" spans="1:28" x14ac:dyDescent="0.3">
      <c r="A318" s="70"/>
      <c r="B318" s="14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c r="AA318" s="70"/>
      <c r="AB318" s="70"/>
    </row>
    <row r="319" spans="1:28" x14ac:dyDescent="0.3">
      <c r="A319" s="70"/>
      <c r="B319" s="14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c r="AA319" s="70"/>
      <c r="AB319" s="70"/>
    </row>
    <row r="320" spans="1:28" x14ac:dyDescent="0.3">
      <c r="A320" s="70"/>
      <c r="B320" s="14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c r="AA320" s="70"/>
      <c r="AB320" s="70"/>
    </row>
    <row r="321" spans="1:28" x14ac:dyDescent="0.3">
      <c r="A321" s="70"/>
      <c r="B321" s="14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c r="AA321" s="70"/>
      <c r="AB321" s="70"/>
    </row>
    <row r="322" spans="1:28" x14ac:dyDescent="0.3">
      <c r="A322" s="70"/>
      <c r="B322" s="14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c r="AA322" s="70"/>
      <c r="AB322" s="70"/>
    </row>
    <row r="323" spans="1:28" x14ac:dyDescent="0.3">
      <c r="A323" s="70"/>
      <c r="B323" s="14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c r="AA323" s="70"/>
      <c r="AB323" s="70"/>
    </row>
    <row r="324" spans="1:28" x14ac:dyDescent="0.3">
      <c r="A324" s="70"/>
      <c r="B324" s="14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c r="AA324" s="70"/>
      <c r="AB324" s="70"/>
    </row>
    <row r="325" spans="1:28" x14ac:dyDescent="0.3">
      <c r="A325" s="70"/>
      <c r="B325" s="14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c r="AA325" s="70"/>
      <c r="AB325" s="70"/>
    </row>
    <row r="326" spans="1:28" x14ac:dyDescent="0.3">
      <c r="A326" s="70"/>
      <c r="B326" s="14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c r="AA326" s="70"/>
      <c r="AB326" s="70"/>
    </row>
    <row r="327" spans="1:28" x14ac:dyDescent="0.3">
      <c r="A327" s="70"/>
      <c r="B327" s="14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c r="AA327" s="70"/>
      <c r="AB327" s="70"/>
    </row>
    <row r="328" spans="1:28" x14ac:dyDescent="0.3">
      <c r="A328" s="70"/>
      <c r="B328" s="14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c r="AA328" s="70"/>
      <c r="AB328" s="70"/>
    </row>
    <row r="329" spans="1:28" x14ac:dyDescent="0.3">
      <c r="A329" s="70"/>
      <c r="B329" s="14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c r="AA329" s="70"/>
      <c r="AB329" s="70"/>
    </row>
    <row r="330" spans="1:28" x14ac:dyDescent="0.3">
      <c r="A330" s="70"/>
      <c r="B330" s="14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c r="AA330" s="70"/>
      <c r="AB330" s="70"/>
    </row>
    <row r="331" spans="1:28" x14ac:dyDescent="0.3">
      <c r="A331" s="70"/>
      <c r="B331" s="14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c r="AA331" s="70"/>
      <c r="AB331" s="70"/>
    </row>
    <row r="332" spans="1:28" x14ac:dyDescent="0.3">
      <c r="A332" s="70"/>
      <c r="B332" s="14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c r="AA332" s="70"/>
      <c r="AB332" s="70"/>
    </row>
    <row r="333" spans="1:28" x14ac:dyDescent="0.3">
      <c r="A333" s="70"/>
      <c r="B333" s="14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c r="AA333" s="70"/>
      <c r="AB333" s="70"/>
    </row>
    <row r="334" spans="1:28" x14ac:dyDescent="0.3">
      <c r="A334" s="70"/>
      <c r="B334" s="14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c r="AA334" s="70"/>
      <c r="AB334" s="70"/>
    </row>
    <row r="335" spans="1:28" x14ac:dyDescent="0.3">
      <c r="A335" s="70"/>
      <c r="B335" s="14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c r="AA335" s="70"/>
      <c r="AB335" s="70"/>
    </row>
    <row r="336" spans="1:28" x14ac:dyDescent="0.3">
      <c r="A336" s="70"/>
      <c r="B336" s="14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c r="AA336" s="70"/>
      <c r="AB336" s="70"/>
    </row>
    <row r="337" spans="1:28" x14ac:dyDescent="0.3">
      <c r="A337" s="70"/>
      <c r="B337" s="14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c r="AA337" s="70"/>
      <c r="AB337" s="70"/>
    </row>
    <row r="338" spans="1:28" x14ac:dyDescent="0.3">
      <c r="A338" s="70"/>
      <c r="B338" s="14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c r="AA338" s="70"/>
      <c r="AB338" s="70"/>
    </row>
    <row r="339" spans="1:28" x14ac:dyDescent="0.3">
      <c r="A339" s="70"/>
      <c r="B339" s="14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c r="AA339" s="70"/>
      <c r="AB339" s="70"/>
    </row>
    <row r="340" spans="1:28" x14ac:dyDescent="0.3">
      <c r="A340" s="70"/>
      <c r="B340" s="14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c r="AA340" s="70"/>
      <c r="AB340" s="70"/>
    </row>
    <row r="341" spans="1:28" x14ac:dyDescent="0.3">
      <c r="A341" s="70"/>
      <c r="B341" s="14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c r="AA341" s="70"/>
      <c r="AB341" s="70"/>
    </row>
    <row r="342" spans="1:28" x14ac:dyDescent="0.3">
      <c r="A342" s="70"/>
      <c r="B342" s="14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c r="AA342" s="70"/>
      <c r="AB342" s="70"/>
    </row>
    <row r="343" spans="1:28" x14ac:dyDescent="0.3">
      <c r="A343" s="70"/>
      <c r="B343" s="14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c r="AA343" s="70"/>
      <c r="AB343" s="70"/>
    </row>
    <row r="344" spans="1:28" x14ac:dyDescent="0.3">
      <c r="A344" s="70"/>
      <c r="B344" s="14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c r="AA344" s="70"/>
      <c r="AB344" s="70"/>
    </row>
    <row r="345" spans="1:28" x14ac:dyDescent="0.3">
      <c r="A345" s="70"/>
      <c r="B345" s="14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c r="AA345" s="70"/>
      <c r="AB345" s="70"/>
    </row>
    <row r="346" spans="1:28" x14ac:dyDescent="0.3">
      <c r="A346" s="70"/>
      <c r="B346" s="14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c r="AA346" s="70"/>
      <c r="AB346" s="70"/>
    </row>
    <row r="347" spans="1:28" x14ac:dyDescent="0.3">
      <c r="A347" s="70"/>
      <c r="B347" s="14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c r="AA347" s="70"/>
      <c r="AB347" s="70"/>
    </row>
    <row r="348" spans="1:28" x14ac:dyDescent="0.3">
      <c r="A348" s="70"/>
      <c r="B348" s="14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c r="AA348" s="70"/>
      <c r="AB348" s="70"/>
    </row>
    <row r="349" spans="1:28" x14ac:dyDescent="0.3">
      <c r="A349" s="70"/>
      <c r="B349" s="14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c r="AA349" s="70"/>
      <c r="AB349" s="70"/>
    </row>
    <row r="350" spans="1:28" x14ac:dyDescent="0.3">
      <c r="A350" s="70"/>
      <c r="B350" s="14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c r="AA350" s="70"/>
      <c r="AB350" s="70"/>
    </row>
    <row r="351" spans="1:28" x14ac:dyDescent="0.3">
      <c r="A351" s="70"/>
      <c r="B351" s="14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c r="AA351" s="70"/>
      <c r="AB351" s="70"/>
    </row>
    <row r="352" spans="1:28" x14ac:dyDescent="0.3">
      <c r="A352" s="70"/>
      <c r="B352" s="14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c r="AA352" s="70"/>
      <c r="AB352" s="70"/>
    </row>
    <row r="353" spans="1:28" x14ac:dyDescent="0.3">
      <c r="A353" s="70"/>
      <c r="B353" s="14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c r="AA353" s="70"/>
      <c r="AB353" s="70"/>
    </row>
    <row r="354" spans="1:28" x14ac:dyDescent="0.3">
      <c r="A354" s="70"/>
      <c r="B354" s="14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c r="AA354" s="70"/>
      <c r="AB354" s="70"/>
    </row>
    <row r="355" spans="1:28" x14ac:dyDescent="0.3">
      <c r="A355" s="70"/>
      <c r="B355" s="14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c r="AA355" s="70"/>
      <c r="AB355" s="70"/>
    </row>
    <row r="356" spans="1:28" x14ac:dyDescent="0.3">
      <c r="A356" s="70"/>
      <c r="B356" s="14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c r="AB356" s="70"/>
    </row>
    <row r="357" spans="1:28" x14ac:dyDescent="0.3">
      <c r="A357" s="70"/>
      <c r="B357" s="14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c r="AA357" s="70"/>
      <c r="AB357" s="70"/>
    </row>
    <row r="358" spans="1:28" x14ac:dyDescent="0.3">
      <c r="A358" s="70"/>
      <c r="B358" s="14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c r="AA358" s="70"/>
      <c r="AB358" s="70"/>
    </row>
    <row r="359" spans="1:28" x14ac:dyDescent="0.3">
      <c r="A359" s="70"/>
      <c r="B359" s="14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c r="AA359" s="70"/>
      <c r="AB359" s="70"/>
    </row>
    <row r="360" spans="1:28" x14ac:dyDescent="0.3">
      <c r="A360" s="70"/>
      <c r="B360" s="14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c r="AA360" s="70"/>
      <c r="AB360" s="70"/>
    </row>
    <row r="361" spans="1:28" x14ac:dyDescent="0.3">
      <c r="A361" s="70"/>
      <c r="B361" s="14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c r="AA361" s="70"/>
      <c r="AB361" s="70"/>
    </row>
    <row r="362" spans="1:28" x14ac:dyDescent="0.3">
      <c r="A362" s="70"/>
      <c r="B362" s="14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c r="AA362" s="70"/>
      <c r="AB362" s="70"/>
    </row>
    <row r="363" spans="1:28" x14ac:dyDescent="0.3">
      <c r="A363" s="70"/>
      <c r="B363" s="14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c r="AA363" s="70"/>
      <c r="AB363" s="70"/>
    </row>
    <row r="364" spans="1:28" x14ac:dyDescent="0.3">
      <c r="A364" s="70"/>
      <c r="B364" s="14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c r="AA364" s="70"/>
      <c r="AB364" s="70"/>
    </row>
    <row r="365" spans="1:28" x14ac:dyDescent="0.3">
      <c r="A365" s="70"/>
      <c r="B365" s="14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c r="AA365" s="70"/>
      <c r="AB365" s="70"/>
    </row>
    <row r="366" spans="1:28" x14ac:dyDescent="0.3">
      <c r="A366" s="70"/>
      <c r="B366" s="14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c r="AA366" s="70"/>
      <c r="AB366" s="70"/>
    </row>
    <row r="367" spans="1:28" x14ac:dyDescent="0.3">
      <c r="A367" s="70"/>
      <c r="B367" s="14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c r="AA367" s="70"/>
      <c r="AB367" s="70"/>
    </row>
    <row r="368" spans="1:28" x14ac:dyDescent="0.3">
      <c r="A368" s="70"/>
      <c r="B368" s="14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c r="AA368" s="70"/>
      <c r="AB368" s="70"/>
    </row>
    <row r="369" spans="1:28" x14ac:dyDescent="0.3">
      <c r="A369" s="70"/>
      <c r="B369" s="14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c r="AB369" s="70"/>
    </row>
    <row r="370" spans="1:28" x14ac:dyDescent="0.3">
      <c r="A370" s="70"/>
      <c r="B370" s="14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c r="AB370" s="70"/>
    </row>
    <row r="371" spans="1:28" x14ac:dyDescent="0.3">
      <c r="A371" s="70"/>
      <c r="B371" s="14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c r="AA371" s="70"/>
      <c r="AB371" s="70"/>
    </row>
    <row r="372" spans="1:28" x14ac:dyDescent="0.3">
      <c r="A372" s="70"/>
      <c r="B372" s="14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c r="AA372" s="70"/>
      <c r="AB372" s="70"/>
    </row>
    <row r="373" spans="1:28" x14ac:dyDescent="0.3">
      <c r="A373" s="70"/>
      <c r="B373" s="14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c r="AA373" s="70"/>
      <c r="AB373" s="70"/>
    </row>
    <row r="374" spans="1:28" x14ac:dyDescent="0.3">
      <c r="A374" s="70"/>
      <c r="B374" s="14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c r="AA374" s="70"/>
      <c r="AB374" s="70"/>
    </row>
    <row r="375" spans="1:28" x14ac:dyDescent="0.3">
      <c r="A375" s="70"/>
      <c r="B375" s="14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c r="AA375" s="70"/>
      <c r="AB375" s="70"/>
    </row>
    <row r="376" spans="1:28" x14ac:dyDescent="0.3">
      <c r="A376" s="70"/>
      <c r="B376" s="14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c r="AA376" s="70"/>
      <c r="AB376" s="70"/>
    </row>
    <row r="377" spans="1:28" x14ac:dyDescent="0.3">
      <c r="A377" s="70"/>
      <c r="B377" s="14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c r="AA377" s="70"/>
      <c r="AB377" s="70"/>
    </row>
    <row r="378" spans="1:28" x14ac:dyDescent="0.3">
      <c r="A378" s="70"/>
      <c r="B378" s="14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c r="AA378" s="70"/>
      <c r="AB378" s="70"/>
    </row>
    <row r="379" spans="1:28" x14ac:dyDescent="0.3">
      <c r="A379" s="70"/>
      <c r="B379" s="14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c r="AA379" s="70"/>
      <c r="AB379" s="70"/>
    </row>
    <row r="380" spans="1:28" x14ac:dyDescent="0.3">
      <c r="A380" s="70"/>
      <c r="B380" s="14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c r="AA380" s="70"/>
      <c r="AB380" s="70"/>
    </row>
    <row r="381" spans="1:28" x14ac:dyDescent="0.3">
      <c r="A381" s="70"/>
      <c r="B381" s="14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c r="AA381" s="70"/>
      <c r="AB381" s="70"/>
    </row>
    <row r="382" spans="1:28" x14ac:dyDescent="0.3">
      <c r="A382" s="70"/>
      <c r="B382" s="14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c r="AA382" s="70"/>
      <c r="AB382" s="70"/>
    </row>
    <row r="383" spans="1:28" x14ac:dyDescent="0.3">
      <c r="A383" s="70"/>
      <c r="B383" s="14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c r="AA383" s="70"/>
      <c r="AB383" s="70"/>
    </row>
    <row r="384" spans="1:28" x14ac:dyDescent="0.3">
      <c r="A384" s="70"/>
      <c r="B384" s="14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c r="AA384" s="70"/>
      <c r="AB384" s="70"/>
    </row>
    <row r="385" spans="1:28" x14ac:dyDescent="0.3">
      <c r="A385" s="70"/>
      <c r="B385" s="14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c r="AA385" s="70"/>
      <c r="AB385" s="70"/>
    </row>
    <row r="386" spans="1:28" x14ac:dyDescent="0.3">
      <c r="A386" s="70"/>
      <c r="B386" s="14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c r="AA386" s="70"/>
      <c r="AB386" s="70"/>
    </row>
    <row r="387" spans="1:28" x14ac:dyDescent="0.3">
      <c r="A387" s="70"/>
      <c r="B387" s="14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c r="AA387" s="70"/>
      <c r="AB387" s="70"/>
    </row>
    <row r="388" spans="1:28" x14ac:dyDescent="0.3">
      <c r="A388" s="70"/>
      <c r="B388" s="14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c r="AA388" s="70"/>
      <c r="AB388" s="70"/>
    </row>
    <row r="389" spans="1:28" x14ac:dyDescent="0.3">
      <c r="A389" s="70"/>
      <c r="B389" s="14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c r="AA389" s="70"/>
      <c r="AB389" s="70"/>
    </row>
    <row r="390" spans="1:28" x14ac:dyDescent="0.3">
      <c r="A390" s="70"/>
      <c r="B390" s="14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c r="AA390" s="70"/>
      <c r="AB390" s="70"/>
    </row>
    <row r="391" spans="1:28" x14ac:dyDescent="0.3">
      <c r="A391" s="70"/>
      <c r="B391" s="14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c r="AA391" s="70"/>
      <c r="AB391" s="70"/>
    </row>
    <row r="392" spans="1:28" x14ac:dyDescent="0.3">
      <c r="A392" s="70"/>
      <c r="B392" s="14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c r="AA392" s="70"/>
      <c r="AB392" s="70"/>
    </row>
    <row r="393" spans="1:28" x14ac:dyDescent="0.3">
      <c r="A393" s="70"/>
      <c r="B393" s="14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c r="AA393" s="70"/>
      <c r="AB393" s="70"/>
    </row>
    <row r="394" spans="1:28" x14ac:dyDescent="0.3">
      <c r="A394" s="70"/>
      <c r="B394" s="14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c r="AA394" s="70"/>
      <c r="AB394" s="70"/>
    </row>
    <row r="395" spans="1:28" x14ac:dyDescent="0.3">
      <c r="A395" s="70"/>
      <c r="B395" s="14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c r="AA395" s="70"/>
      <c r="AB395" s="70"/>
    </row>
    <row r="396" spans="1:28" x14ac:dyDescent="0.3">
      <c r="A396" s="70"/>
      <c r="B396" s="14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c r="AA396" s="70"/>
      <c r="AB396" s="70"/>
    </row>
    <row r="397" spans="1:28" x14ac:dyDescent="0.3">
      <c r="A397" s="70"/>
      <c r="B397" s="14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c r="AA397" s="70"/>
      <c r="AB397" s="70"/>
    </row>
    <row r="398" spans="1:28" x14ac:dyDescent="0.3">
      <c r="A398" s="70"/>
      <c r="B398" s="14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c r="AA398" s="70"/>
      <c r="AB398" s="70"/>
    </row>
    <row r="399" spans="1:28" x14ac:dyDescent="0.3">
      <c r="A399" s="70"/>
      <c r="B399" s="14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c r="AA399" s="70"/>
      <c r="AB399" s="70"/>
    </row>
    <row r="400" spans="1:28" x14ac:dyDescent="0.3">
      <c r="A400" s="70"/>
      <c r="B400" s="14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c r="AA400" s="70"/>
      <c r="AB400" s="70"/>
    </row>
    <row r="401" spans="1:28" x14ac:dyDescent="0.3">
      <c r="A401" s="70"/>
      <c r="B401" s="14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c r="AA401" s="70"/>
      <c r="AB401" s="70"/>
    </row>
    <row r="402" spans="1:28" x14ac:dyDescent="0.3">
      <c r="A402" s="70"/>
      <c r="B402" s="14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c r="AA402" s="70"/>
      <c r="AB402" s="70"/>
    </row>
    <row r="403" spans="1:28" x14ac:dyDescent="0.3">
      <c r="A403" s="70"/>
      <c r="B403" s="14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c r="AA403" s="70"/>
      <c r="AB403" s="70"/>
    </row>
    <row r="404" spans="1:28" x14ac:dyDescent="0.3">
      <c r="A404" s="70"/>
      <c r="B404" s="14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c r="AA404" s="70"/>
      <c r="AB404" s="70"/>
    </row>
    <row r="405" spans="1:28" x14ac:dyDescent="0.3">
      <c r="A405" s="70"/>
      <c r="B405" s="14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c r="AA405" s="70"/>
      <c r="AB405" s="70"/>
    </row>
    <row r="406" spans="1:28" x14ac:dyDescent="0.3">
      <c r="A406" s="70"/>
      <c r="B406" s="14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c r="AA406" s="70"/>
      <c r="AB406" s="70"/>
    </row>
    <row r="407" spans="1:28" x14ac:dyDescent="0.3">
      <c r="A407" s="70"/>
      <c r="B407" s="14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c r="AA407" s="70"/>
      <c r="AB407" s="70"/>
    </row>
    <row r="408" spans="1:28" x14ac:dyDescent="0.3">
      <c r="A408" s="70"/>
      <c r="B408" s="14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c r="AA408" s="70"/>
      <c r="AB408" s="70"/>
    </row>
    <row r="409" spans="1:28" x14ac:dyDescent="0.3">
      <c r="A409" s="70"/>
      <c r="B409" s="14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c r="AA409" s="70"/>
      <c r="AB409" s="70"/>
    </row>
    <row r="410" spans="1:28" x14ac:dyDescent="0.3">
      <c r="A410" s="70"/>
      <c r="B410" s="14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c r="AA410" s="70"/>
      <c r="AB410" s="70"/>
    </row>
    <row r="411" spans="1:28" x14ac:dyDescent="0.3">
      <c r="A411" s="70"/>
      <c r="B411" s="14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c r="AA411" s="70"/>
      <c r="AB411" s="70"/>
    </row>
    <row r="412" spans="1:28" x14ac:dyDescent="0.3">
      <c r="A412" s="70"/>
      <c r="B412" s="14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c r="AA412" s="70"/>
      <c r="AB412" s="70"/>
    </row>
    <row r="413" spans="1:28" x14ac:dyDescent="0.3">
      <c r="A413" s="70"/>
      <c r="B413" s="14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c r="AA413" s="70"/>
      <c r="AB413" s="70"/>
    </row>
    <row r="414" spans="1:28" x14ac:dyDescent="0.3">
      <c r="A414" s="70"/>
      <c r="B414" s="14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c r="AA414" s="70"/>
      <c r="AB414" s="70"/>
    </row>
    <row r="415" spans="1:28" x14ac:dyDescent="0.3">
      <c r="A415" s="70"/>
      <c r="B415" s="14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c r="AA415" s="70"/>
      <c r="AB415" s="70"/>
    </row>
    <row r="416" spans="1:28" x14ac:dyDescent="0.3">
      <c r="A416" s="70"/>
      <c r="B416" s="14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c r="AA416" s="70"/>
      <c r="AB416" s="70"/>
    </row>
    <row r="417" spans="1:28" x14ac:dyDescent="0.3">
      <c r="A417" s="70"/>
      <c r="B417" s="14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c r="AA417" s="70"/>
      <c r="AB417" s="70"/>
    </row>
    <row r="418" spans="1:28" x14ac:dyDescent="0.3">
      <c r="A418" s="70"/>
      <c r="B418" s="14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c r="AA418" s="70"/>
      <c r="AB418" s="70"/>
    </row>
    <row r="419" spans="1:28" x14ac:dyDescent="0.3">
      <c r="A419" s="70"/>
      <c r="B419" s="14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c r="AA419" s="70"/>
      <c r="AB419" s="70"/>
    </row>
    <row r="420" spans="1:28" x14ac:dyDescent="0.3">
      <c r="A420" s="70"/>
      <c r="B420" s="14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c r="AA420" s="70"/>
      <c r="AB420" s="70"/>
    </row>
    <row r="421" spans="1:28" x14ac:dyDescent="0.3">
      <c r="A421" s="70"/>
      <c r="B421" s="14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c r="AA421" s="70"/>
      <c r="AB421" s="70"/>
    </row>
    <row r="422" spans="1:28" x14ac:dyDescent="0.3">
      <c r="A422" s="70"/>
      <c r="B422" s="14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c r="AA422" s="70"/>
      <c r="AB422" s="70"/>
    </row>
    <row r="423" spans="1:28" x14ac:dyDescent="0.3">
      <c r="A423" s="70"/>
      <c r="B423" s="14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c r="AA423" s="70"/>
      <c r="AB423" s="70"/>
    </row>
    <row r="424" spans="1:28" x14ac:dyDescent="0.3">
      <c r="A424" s="70"/>
      <c r="B424" s="14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c r="AA424" s="70"/>
      <c r="AB424" s="70"/>
    </row>
    <row r="425" spans="1:28" x14ac:dyDescent="0.3">
      <c r="A425" s="70"/>
      <c r="B425" s="14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c r="AA425" s="70"/>
      <c r="AB425" s="70"/>
    </row>
    <row r="426" spans="1:28" x14ac:dyDescent="0.3">
      <c r="A426" s="70"/>
      <c r="B426" s="14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c r="AA426" s="70"/>
      <c r="AB426" s="70"/>
    </row>
    <row r="427" spans="1:28" x14ac:dyDescent="0.3">
      <c r="A427" s="70"/>
      <c r="B427" s="14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c r="AA427" s="70"/>
      <c r="AB427" s="70"/>
    </row>
    <row r="428" spans="1:28" x14ac:dyDescent="0.3">
      <c r="A428" s="70"/>
      <c r="B428" s="14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c r="AA428" s="70"/>
      <c r="AB428" s="70"/>
    </row>
    <row r="429" spans="1:28" x14ac:dyDescent="0.3">
      <c r="A429" s="70"/>
      <c r="B429" s="14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c r="AA429" s="70"/>
      <c r="AB429" s="70"/>
    </row>
    <row r="430" spans="1:28" x14ac:dyDescent="0.3">
      <c r="A430" s="70"/>
      <c r="B430" s="14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c r="AA430" s="70"/>
      <c r="AB430" s="70"/>
    </row>
    <row r="431" spans="1:28" x14ac:dyDescent="0.3">
      <c r="A431" s="70"/>
      <c r="B431" s="14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c r="AA431" s="70"/>
      <c r="AB431" s="70"/>
    </row>
    <row r="432" spans="1:28" x14ac:dyDescent="0.3">
      <c r="A432" s="70"/>
      <c r="B432" s="14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c r="AA432" s="70"/>
      <c r="AB432" s="70"/>
    </row>
    <row r="433" spans="1:28" x14ac:dyDescent="0.3">
      <c r="A433" s="70"/>
      <c r="B433" s="14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c r="AA433" s="70"/>
      <c r="AB433" s="70"/>
    </row>
    <row r="434" spans="1:28" x14ac:dyDescent="0.3">
      <c r="A434" s="70"/>
      <c r="B434" s="14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c r="AA434" s="70"/>
      <c r="AB434" s="70"/>
    </row>
    <row r="435" spans="1:28" x14ac:dyDescent="0.3">
      <c r="A435" s="70"/>
      <c r="B435" s="14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c r="AA435" s="70"/>
      <c r="AB435" s="70"/>
    </row>
    <row r="436" spans="1:28" x14ac:dyDescent="0.3">
      <c r="A436" s="70"/>
      <c r="B436" s="14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c r="AA436" s="70"/>
      <c r="AB436" s="70"/>
    </row>
    <row r="437" spans="1:28" x14ac:dyDescent="0.3">
      <c r="A437" s="70"/>
      <c r="B437" s="14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c r="AA437" s="70"/>
      <c r="AB437" s="70"/>
    </row>
    <row r="438" spans="1:28" x14ac:dyDescent="0.3">
      <c r="A438" s="70"/>
      <c r="B438" s="14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c r="AA438" s="70"/>
      <c r="AB438" s="70"/>
    </row>
    <row r="439" spans="1:28" x14ac:dyDescent="0.3">
      <c r="A439" s="70"/>
      <c r="B439" s="14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c r="AA439" s="70"/>
      <c r="AB439" s="70"/>
    </row>
    <row r="440" spans="1:28" x14ac:dyDescent="0.3">
      <c r="A440" s="70"/>
      <c r="B440" s="14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c r="AA440" s="70"/>
      <c r="AB440" s="70"/>
    </row>
    <row r="441" spans="1:28" x14ac:dyDescent="0.3">
      <c r="A441" s="70"/>
      <c r="B441" s="14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c r="AA441" s="70"/>
      <c r="AB441" s="70"/>
    </row>
    <row r="442" spans="1:28" x14ac:dyDescent="0.3">
      <c r="A442" s="70"/>
      <c r="B442" s="14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c r="AA442" s="70"/>
      <c r="AB442" s="70"/>
    </row>
    <row r="443" spans="1:28" x14ac:dyDescent="0.3">
      <c r="A443" s="70"/>
      <c r="B443" s="14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c r="AA443" s="70"/>
      <c r="AB443" s="70"/>
    </row>
    <row r="444" spans="1:28" x14ac:dyDescent="0.3">
      <c r="A444" s="70"/>
      <c r="B444" s="14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c r="AA444" s="70"/>
      <c r="AB444" s="70"/>
    </row>
    <row r="445" spans="1:28" x14ac:dyDescent="0.3">
      <c r="A445" s="70"/>
      <c r="B445" s="14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c r="AA445" s="70"/>
      <c r="AB445" s="70"/>
    </row>
    <row r="446" spans="1:28" x14ac:dyDescent="0.3">
      <c r="A446" s="70"/>
      <c r="B446" s="14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c r="AA446" s="70"/>
      <c r="AB446" s="70"/>
    </row>
    <row r="447" spans="1:28" x14ac:dyDescent="0.3">
      <c r="A447" s="70"/>
      <c r="B447" s="14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c r="AA447" s="70"/>
      <c r="AB447" s="70"/>
    </row>
    <row r="448" spans="1:28" x14ac:dyDescent="0.3">
      <c r="A448" s="70"/>
      <c r="B448" s="14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c r="AA448" s="70"/>
      <c r="AB448" s="70"/>
    </row>
    <row r="449" spans="1:28" x14ac:dyDescent="0.3">
      <c r="A449" s="70"/>
      <c r="B449" s="14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c r="AA449" s="70"/>
      <c r="AB449" s="70"/>
    </row>
    <row r="450" spans="1:28" x14ac:dyDescent="0.3">
      <c r="A450" s="70"/>
      <c r="B450" s="14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c r="AA450" s="70"/>
      <c r="AB450" s="70"/>
    </row>
    <row r="451" spans="1:28" x14ac:dyDescent="0.3">
      <c r="A451" s="70"/>
      <c r="B451" s="14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c r="AA451" s="70"/>
      <c r="AB451" s="70"/>
    </row>
    <row r="452" spans="1:28" x14ac:dyDescent="0.3">
      <c r="A452" s="70"/>
      <c r="B452" s="14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c r="AA452" s="70"/>
      <c r="AB452" s="70"/>
    </row>
    <row r="453" spans="1:28" x14ac:dyDescent="0.3">
      <c r="A453" s="70"/>
      <c r="B453" s="14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c r="AA453" s="70"/>
      <c r="AB453" s="70"/>
    </row>
    <row r="454" spans="1:28" x14ac:dyDescent="0.3">
      <c r="A454" s="70"/>
      <c r="B454" s="14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c r="AA454" s="70"/>
      <c r="AB454" s="70"/>
    </row>
    <row r="455" spans="1:28" x14ac:dyDescent="0.3">
      <c r="A455" s="70"/>
      <c r="B455" s="14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c r="AA455" s="70"/>
      <c r="AB455" s="70"/>
    </row>
    <row r="456" spans="1:28" x14ac:dyDescent="0.3">
      <c r="A456" s="70"/>
      <c r="B456" s="14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c r="AA456" s="70"/>
      <c r="AB456" s="70"/>
    </row>
    <row r="457" spans="1:28" x14ac:dyDescent="0.3">
      <c r="A457" s="70"/>
      <c r="B457" s="14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c r="AA457" s="70"/>
      <c r="AB457" s="70"/>
    </row>
    <row r="458" spans="1:28" x14ac:dyDescent="0.3">
      <c r="A458" s="70"/>
      <c r="B458" s="14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c r="AA458" s="70"/>
      <c r="AB458" s="70"/>
    </row>
    <row r="459" spans="1:28" x14ac:dyDescent="0.3">
      <c r="A459" s="70"/>
      <c r="B459" s="14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c r="AA459" s="70"/>
      <c r="AB459" s="70"/>
    </row>
    <row r="460" spans="1:28" x14ac:dyDescent="0.3">
      <c r="A460" s="70"/>
      <c r="B460" s="14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c r="AA460" s="70"/>
      <c r="AB460" s="70"/>
    </row>
    <row r="461" spans="1:28" x14ac:dyDescent="0.3">
      <c r="A461" s="70"/>
      <c r="B461" s="14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c r="AA461" s="70"/>
      <c r="AB461" s="70"/>
    </row>
    <row r="462" spans="1:28" x14ac:dyDescent="0.3">
      <c r="A462" s="70"/>
      <c r="B462" s="14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c r="AA462" s="70"/>
      <c r="AB462" s="70"/>
    </row>
    <row r="463" spans="1:28" x14ac:dyDescent="0.3">
      <c r="A463" s="70"/>
      <c r="B463" s="14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c r="AA463" s="70"/>
      <c r="AB463" s="70"/>
    </row>
    <row r="464" spans="1:28" x14ac:dyDescent="0.3">
      <c r="A464" s="70"/>
      <c r="B464" s="14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c r="AA464" s="70"/>
      <c r="AB464" s="70"/>
    </row>
    <row r="465" spans="1:28" x14ac:dyDescent="0.3">
      <c r="A465" s="70"/>
      <c r="B465" s="14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c r="AA465" s="70"/>
      <c r="AB465" s="70"/>
    </row>
    <row r="466" spans="1:28" x14ac:dyDescent="0.3">
      <c r="A466" s="70"/>
      <c r="B466" s="14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c r="AA466" s="70"/>
      <c r="AB466" s="70"/>
    </row>
    <row r="467" spans="1:28" x14ac:dyDescent="0.3">
      <c r="A467" s="70"/>
      <c r="B467" s="14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c r="AA467" s="70"/>
      <c r="AB467" s="70"/>
    </row>
    <row r="468" spans="1:28" x14ac:dyDescent="0.3">
      <c r="A468" s="70"/>
      <c r="B468" s="14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c r="AA468" s="70"/>
      <c r="AB468" s="70"/>
    </row>
    <row r="469" spans="1:28" x14ac:dyDescent="0.3">
      <c r="A469" s="70"/>
      <c r="B469" s="14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c r="AA469" s="70"/>
      <c r="AB469" s="70"/>
    </row>
    <row r="470" spans="1:28" x14ac:dyDescent="0.3">
      <c r="A470" s="70"/>
      <c r="B470" s="14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c r="AA470" s="70"/>
      <c r="AB470" s="70"/>
    </row>
    <row r="471" spans="1:28" x14ac:dyDescent="0.3">
      <c r="A471" s="70"/>
      <c r="B471" s="14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c r="AA471" s="70"/>
      <c r="AB471" s="70"/>
    </row>
    <row r="472" spans="1:28" x14ac:dyDescent="0.3">
      <c r="A472" s="70"/>
      <c r="B472" s="14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c r="AA472" s="70"/>
      <c r="AB472" s="70"/>
    </row>
    <row r="473" spans="1:28" x14ac:dyDescent="0.3">
      <c r="A473" s="70"/>
      <c r="B473" s="14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c r="AA473" s="70"/>
      <c r="AB473" s="70"/>
    </row>
    <row r="474" spans="1:28" x14ac:dyDescent="0.3">
      <c r="A474" s="70"/>
      <c r="B474" s="14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c r="AA474" s="70"/>
      <c r="AB474" s="70"/>
    </row>
    <row r="475" spans="1:28" x14ac:dyDescent="0.3">
      <c r="A475" s="70"/>
      <c r="B475" s="14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c r="AA475" s="70"/>
      <c r="AB475" s="70"/>
    </row>
    <row r="476" spans="1:28" x14ac:dyDescent="0.3">
      <c r="A476" s="70"/>
      <c r="B476" s="14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c r="AA476" s="70"/>
      <c r="AB476" s="70"/>
    </row>
    <row r="477" spans="1:28" x14ac:dyDescent="0.3">
      <c r="A477" s="70"/>
      <c r="B477" s="14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c r="AA477" s="70"/>
      <c r="AB477" s="70"/>
    </row>
    <row r="478" spans="1:28" x14ac:dyDescent="0.3">
      <c r="A478" s="70"/>
      <c r="B478" s="14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c r="AA478" s="70"/>
      <c r="AB478" s="70"/>
    </row>
    <row r="479" spans="1:28" x14ac:dyDescent="0.3">
      <c r="A479" s="70"/>
      <c r="B479" s="14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c r="AA479" s="70"/>
      <c r="AB479" s="70"/>
    </row>
    <row r="480" spans="1:28" x14ac:dyDescent="0.3">
      <c r="A480" s="70"/>
      <c r="B480" s="14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c r="AA480" s="70"/>
      <c r="AB480" s="70"/>
    </row>
    <row r="481" spans="1:28" x14ac:dyDescent="0.3">
      <c r="A481" s="70"/>
      <c r="B481" s="14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c r="AA481" s="70"/>
      <c r="AB481" s="70"/>
    </row>
    <row r="482" spans="1:28" x14ac:dyDescent="0.3">
      <c r="A482" s="70"/>
      <c r="B482" s="14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c r="AA482" s="70"/>
      <c r="AB482" s="70"/>
    </row>
    <row r="483" spans="1:28" x14ac:dyDescent="0.3">
      <c r="A483" s="70"/>
      <c r="B483" s="14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c r="AA483" s="70"/>
      <c r="AB483" s="70"/>
    </row>
    <row r="484" spans="1:28" x14ac:dyDescent="0.3">
      <c r="A484" s="70"/>
      <c r="B484" s="14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c r="AA484" s="70"/>
      <c r="AB484" s="70"/>
    </row>
    <row r="485" spans="1:28" x14ac:dyDescent="0.3">
      <c r="A485" s="70"/>
      <c r="B485" s="14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c r="AA485" s="70"/>
      <c r="AB485" s="70"/>
    </row>
    <row r="486" spans="1:28" x14ac:dyDescent="0.3">
      <c r="A486" s="70"/>
      <c r="B486" s="14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c r="AA486" s="70"/>
      <c r="AB486" s="70"/>
    </row>
    <row r="487" spans="1:28" x14ac:dyDescent="0.3">
      <c r="A487" s="70"/>
      <c r="B487" s="14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c r="AA487" s="70"/>
      <c r="AB487" s="70"/>
    </row>
    <row r="488" spans="1:28" x14ac:dyDescent="0.3">
      <c r="A488" s="70"/>
      <c r="B488" s="14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c r="AA488" s="70"/>
      <c r="AB488" s="70"/>
    </row>
    <row r="489" spans="1:28" x14ac:dyDescent="0.3">
      <c r="A489" s="70"/>
      <c r="B489" s="14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c r="AA489" s="70"/>
      <c r="AB489" s="70"/>
    </row>
    <row r="490" spans="1:28" x14ac:dyDescent="0.3">
      <c r="A490" s="70"/>
      <c r="B490" s="14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c r="AA490" s="70"/>
      <c r="AB490" s="70"/>
    </row>
    <row r="491" spans="1:28" x14ac:dyDescent="0.3">
      <c r="A491" s="70"/>
      <c r="B491" s="14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c r="AA491" s="70"/>
      <c r="AB491" s="70"/>
    </row>
    <row r="492" spans="1:28" x14ac:dyDescent="0.3">
      <c r="A492" s="70"/>
      <c r="B492" s="14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c r="AA492" s="70"/>
      <c r="AB492" s="70"/>
    </row>
    <row r="493" spans="1:28" x14ac:dyDescent="0.3">
      <c r="A493" s="70"/>
      <c r="B493" s="14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c r="AA493" s="70"/>
      <c r="AB493" s="70"/>
    </row>
    <row r="494" spans="1:28" x14ac:dyDescent="0.3">
      <c r="A494" s="70"/>
      <c r="B494" s="14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c r="AA494" s="70"/>
      <c r="AB494" s="70"/>
    </row>
    <row r="495" spans="1:28" x14ac:dyDescent="0.3">
      <c r="A495" s="70"/>
      <c r="B495" s="14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c r="AA495" s="70"/>
      <c r="AB495" s="70"/>
    </row>
    <row r="496" spans="1:28" x14ac:dyDescent="0.3">
      <c r="A496" s="70"/>
      <c r="B496" s="14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c r="AA496" s="70"/>
      <c r="AB496" s="70"/>
    </row>
    <row r="497" spans="1:28" x14ac:dyDescent="0.3">
      <c r="A497" s="70"/>
      <c r="B497" s="14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c r="AA497" s="70"/>
      <c r="AB497" s="70"/>
    </row>
    <row r="498" spans="1:28" x14ac:dyDescent="0.3">
      <c r="A498" s="70"/>
      <c r="B498" s="14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c r="AA498" s="70"/>
      <c r="AB498" s="70"/>
    </row>
    <row r="499" spans="1:28" x14ac:dyDescent="0.3">
      <c r="A499" s="70"/>
      <c r="B499" s="14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c r="AA499" s="70"/>
      <c r="AB499" s="70"/>
    </row>
    <row r="500" spans="1:28" x14ac:dyDescent="0.3">
      <c r="A500" s="70"/>
      <c r="B500" s="14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c r="AA500" s="70"/>
      <c r="AB500" s="70"/>
    </row>
    <row r="501" spans="1:28" x14ac:dyDescent="0.3">
      <c r="A501" s="70"/>
      <c r="B501" s="14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c r="AA501" s="70"/>
      <c r="AB501" s="70"/>
    </row>
    <row r="502" spans="1:28" x14ac:dyDescent="0.3">
      <c r="A502" s="70"/>
      <c r="B502" s="14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c r="AA502" s="70"/>
      <c r="AB502" s="70"/>
    </row>
    <row r="503" spans="1:28" x14ac:dyDescent="0.3">
      <c r="A503" s="70"/>
      <c r="B503" s="14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c r="AA503" s="70"/>
      <c r="AB503" s="70"/>
    </row>
    <row r="504" spans="1:28" x14ac:dyDescent="0.3">
      <c r="A504" s="70"/>
      <c r="B504" s="14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c r="AA504" s="70"/>
      <c r="AB504" s="70"/>
    </row>
    <row r="505" spans="1:28" x14ac:dyDescent="0.3">
      <c r="A505" s="70"/>
      <c r="B505" s="14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c r="AA505" s="70"/>
      <c r="AB505" s="70"/>
    </row>
    <row r="506" spans="1:28" x14ac:dyDescent="0.3">
      <c r="A506" s="70"/>
      <c r="B506" s="14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c r="AA506" s="70"/>
      <c r="AB506" s="70"/>
    </row>
    <row r="507" spans="1:28" x14ac:dyDescent="0.3">
      <c r="A507" s="70"/>
      <c r="B507" s="14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c r="AA507" s="70"/>
      <c r="AB507" s="70"/>
    </row>
    <row r="508" spans="1:28" x14ac:dyDescent="0.3">
      <c r="A508" s="70"/>
      <c r="B508" s="14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c r="AA508" s="70"/>
      <c r="AB508" s="70"/>
    </row>
    <row r="509" spans="1:28" x14ac:dyDescent="0.3">
      <c r="A509" s="70"/>
      <c r="B509" s="14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c r="AA509" s="70"/>
      <c r="AB509" s="70"/>
    </row>
    <row r="510" spans="1:28" x14ac:dyDescent="0.3">
      <c r="A510" s="70"/>
      <c r="B510" s="14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c r="AA510" s="70"/>
      <c r="AB510" s="70"/>
    </row>
    <row r="511" spans="1:28" x14ac:dyDescent="0.3">
      <c r="A511" s="70"/>
      <c r="B511" s="14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c r="AA511" s="70"/>
      <c r="AB511" s="70"/>
    </row>
    <row r="512" spans="1:28" x14ac:dyDescent="0.3">
      <c r="A512" s="70"/>
      <c r="B512" s="14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c r="AA512" s="70"/>
      <c r="AB512" s="70"/>
    </row>
    <row r="513" spans="1:28" x14ac:dyDescent="0.3">
      <c r="A513" s="70"/>
      <c r="B513" s="14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c r="AA513" s="70"/>
      <c r="AB513" s="70"/>
    </row>
    <row r="514" spans="1:28" x14ac:dyDescent="0.3">
      <c r="A514" s="70"/>
      <c r="B514" s="14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c r="AA514" s="70"/>
      <c r="AB514" s="70"/>
    </row>
    <row r="515" spans="1:28" x14ac:dyDescent="0.3">
      <c r="A515" s="70"/>
      <c r="B515" s="14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c r="AA515" s="70"/>
      <c r="AB515" s="70"/>
    </row>
    <row r="516" spans="1:28" x14ac:dyDescent="0.3">
      <c r="A516" s="70"/>
      <c r="B516" s="14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c r="AA516" s="70"/>
      <c r="AB516" s="70"/>
    </row>
    <row r="517" spans="1:28" x14ac:dyDescent="0.3">
      <c r="A517" s="70"/>
      <c r="B517" s="14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c r="AA517" s="70"/>
      <c r="AB517" s="70"/>
    </row>
    <row r="518" spans="1:28" x14ac:dyDescent="0.3">
      <c r="A518" s="70"/>
      <c r="B518" s="14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c r="AA518" s="70"/>
      <c r="AB518" s="70"/>
    </row>
    <row r="519" spans="1:28" x14ac:dyDescent="0.3">
      <c r="A519" s="70"/>
      <c r="B519" s="14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c r="AA519" s="70"/>
      <c r="AB519" s="70"/>
    </row>
    <row r="520" spans="1:28" x14ac:dyDescent="0.3">
      <c r="A520" s="70"/>
      <c r="B520" s="14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c r="AA520" s="70"/>
      <c r="AB520" s="70"/>
    </row>
    <row r="521" spans="1:28" x14ac:dyDescent="0.3">
      <c r="A521" s="70"/>
      <c r="B521" s="14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c r="AA521" s="70"/>
      <c r="AB521" s="70"/>
    </row>
    <row r="522" spans="1:28" x14ac:dyDescent="0.3">
      <c r="A522" s="70"/>
      <c r="B522" s="14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c r="AA522" s="70"/>
      <c r="AB522" s="70"/>
    </row>
    <row r="523" spans="1:28" x14ac:dyDescent="0.3">
      <c r="A523" s="70"/>
      <c r="B523" s="14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c r="AA523" s="70"/>
      <c r="AB523" s="70"/>
    </row>
    <row r="524" spans="1:28" x14ac:dyDescent="0.3">
      <c r="A524" s="70"/>
      <c r="B524" s="14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c r="AA524" s="70"/>
      <c r="AB524" s="70"/>
    </row>
    <row r="525" spans="1:28" x14ac:dyDescent="0.3">
      <c r="A525" s="70"/>
      <c r="B525" s="14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c r="AA525" s="70"/>
      <c r="AB525" s="70"/>
    </row>
    <row r="526" spans="1:28" x14ac:dyDescent="0.3">
      <c r="A526" s="70"/>
      <c r="B526" s="14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c r="AA526" s="70"/>
      <c r="AB526" s="70"/>
    </row>
    <row r="527" spans="1:28" x14ac:dyDescent="0.3">
      <c r="A527" s="70"/>
      <c r="B527" s="14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c r="AA527" s="70"/>
      <c r="AB527" s="70"/>
    </row>
    <row r="528" spans="1:28" x14ac:dyDescent="0.3">
      <c r="A528" s="70"/>
      <c r="B528" s="14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c r="AA528" s="70"/>
      <c r="AB528" s="70"/>
    </row>
    <row r="529" spans="1:28" x14ac:dyDescent="0.3">
      <c r="A529" s="70"/>
      <c r="B529" s="14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c r="AA529" s="70"/>
      <c r="AB529" s="70"/>
    </row>
    <row r="530" spans="1:28" x14ac:dyDescent="0.3">
      <c r="A530" s="70"/>
      <c r="B530" s="14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c r="AA530" s="70"/>
      <c r="AB530" s="70"/>
    </row>
    <row r="531" spans="1:28" x14ac:dyDescent="0.3">
      <c r="A531" s="70"/>
      <c r="B531" s="14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c r="AA531" s="70"/>
      <c r="AB531" s="70"/>
    </row>
    <row r="532" spans="1:28" x14ac:dyDescent="0.3">
      <c r="A532" s="70"/>
      <c r="B532" s="14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c r="AA532" s="70"/>
      <c r="AB532" s="70"/>
    </row>
    <row r="533" spans="1:28" x14ac:dyDescent="0.3">
      <c r="A533" s="70"/>
      <c r="B533" s="14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c r="AA533" s="70"/>
      <c r="AB533" s="70"/>
    </row>
    <row r="534" spans="1:28" x14ac:dyDescent="0.3">
      <c r="A534" s="70"/>
      <c r="B534" s="14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c r="AA534" s="70"/>
      <c r="AB534" s="70"/>
    </row>
    <row r="535" spans="1:28" x14ac:dyDescent="0.3">
      <c r="A535" s="70"/>
      <c r="B535" s="14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c r="AA535" s="70"/>
      <c r="AB535" s="70"/>
    </row>
    <row r="536" spans="1:28" x14ac:dyDescent="0.3">
      <c r="A536" s="70"/>
      <c r="B536" s="14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c r="AA536" s="70"/>
      <c r="AB536" s="70"/>
    </row>
    <row r="537" spans="1:28" x14ac:dyDescent="0.3">
      <c r="A537" s="70"/>
      <c r="B537" s="14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c r="AA537" s="70"/>
      <c r="AB537" s="70"/>
    </row>
    <row r="538" spans="1:28" x14ac:dyDescent="0.3">
      <c r="A538" s="70"/>
      <c r="B538" s="14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c r="AA538" s="70"/>
      <c r="AB538" s="70"/>
    </row>
    <row r="539" spans="1:28" x14ac:dyDescent="0.3">
      <c r="A539" s="70"/>
      <c r="B539" s="14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c r="AA539" s="70"/>
      <c r="AB539" s="70"/>
    </row>
    <row r="540" spans="1:28" x14ac:dyDescent="0.3">
      <c r="A540" s="70"/>
      <c r="B540" s="14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c r="AA540" s="70"/>
      <c r="AB540" s="70"/>
    </row>
    <row r="541" spans="1:28" x14ac:dyDescent="0.3">
      <c r="A541" s="70"/>
      <c r="B541" s="14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c r="AA541" s="70"/>
      <c r="AB541" s="70"/>
    </row>
    <row r="542" spans="1:28" x14ac:dyDescent="0.3">
      <c r="A542" s="70"/>
      <c r="B542" s="14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c r="AA542" s="70"/>
      <c r="AB542" s="70"/>
    </row>
    <row r="543" spans="1:28" x14ac:dyDescent="0.3">
      <c r="A543" s="70"/>
      <c r="B543" s="14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c r="AA543" s="70"/>
      <c r="AB543" s="70"/>
    </row>
    <row r="544" spans="1:28" x14ac:dyDescent="0.3">
      <c r="A544" s="70"/>
      <c r="B544" s="14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c r="AA544" s="70"/>
      <c r="AB544" s="70"/>
    </row>
    <row r="545" spans="1:28" x14ac:dyDescent="0.3">
      <c r="A545" s="70"/>
      <c r="B545" s="14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c r="AA545" s="70"/>
      <c r="AB545" s="70"/>
    </row>
    <row r="546" spans="1:28" x14ac:dyDescent="0.3">
      <c r="A546" s="70"/>
      <c r="B546" s="14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c r="AA546" s="70"/>
      <c r="AB546" s="70"/>
    </row>
    <row r="547" spans="1:28" x14ac:dyDescent="0.3">
      <c r="A547" s="70"/>
      <c r="B547" s="14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c r="AA547" s="70"/>
      <c r="AB547" s="70"/>
    </row>
    <row r="548" spans="1:28" x14ac:dyDescent="0.3">
      <c r="A548" s="70"/>
      <c r="B548" s="14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c r="AA548" s="70"/>
      <c r="AB548" s="70"/>
    </row>
    <row r="549" spans="1:28" x14ac:dyDescent="0.3">
      <c r="A549" s="70"/>
      <c r="B549" s="14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c r="AA549" s="70"/>
      <c r="AB549" s="70"/>
    </row>
    <row r="550" spans="1:28" x14ac:dyDescent="0.3">
      <c r="A550" s="70"/>
      <c r="B550" s="14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c r="AA550" s="70"/>
      <c r="AB550" s="70"/>
    </row>
    <row r="551" spans="1:28" x14ac:dyDescent="0.3">
      <c r="A551" s="70"/>
      <c r="B551" s="14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c r="AA551" s="70"/>
      <c r="AB551" s="70"/>
    </row>
    <row r="552" spans="1:28" x14ac:dyDescent="0.3">
      <c r="A552" s="70"/>
      <c r="B552" s="14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c r="AA552" s="70"/>
      <c r="AB552" s="70"/>
    </row>
    <row r="553" spans="1:28" x14ac:dyDescent="0.3">
      <c r="A553" s="70"/>
      <c r="B553" s="14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c r="AA553" s="70"/>
      <c r="AB553" s="70"/>
    </row>
    <row r="554" spans="1:28" x14ac:dyDescent="0.3">
      <c r="A554" s="70"/>
      <c r="B554" s="14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c r="AA554" s="70"/>
      <c r="AB554" s="70"/>
    </row>
    <row r="555" spans="1:28" x14ac:dyDescent="0.3">
      <c r="A555" s="70"/>
      <c r="B555" s="14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c r="AA555" s="70"/>
      <c r="AB555" s="70"/>
    </row>
    <row r="556" spans="1:28" x14ac:dyDescent="0.3">
      <c r="A556" s="70"/>
      <c r="B556" s="14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c r="AA556" s="70"/>
      <c r="AB556" s="70"/>
    </row>
    <row r="557" spans="1:28" x14ac:dyDescent="0.3">
      <c r="A557" s="70"/>
      <c r="B557" s="14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c r="AA557" s="70"/>
      <c r="AB557" s="70"/>
    </row>
    <row r="558" spans="1:28" x14ac:dyDescent="0.3">
      <c r="A558" s="70"/>
      <c r="B558" s="14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c r="AA558" s="70"/>
      <c r="AB558" s="70"/>
    </row>
    <row r="559" spans="1:28" x14ac:dyDescent="0.3">
      <c r="A559" s="70"/>
      <c r="B559" s="14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c r="AA559" s="70"/>
      <c r="AB559" s="70"/>
    </row>
    <row r="560" spans="1:28" x14ac:dyDescent="0.3">
      <c r="A560" s="70"/>
      <c r="B560" s="14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c r="AA560" s="70"/>
      <c r="AB560" s="70"/>
    </row>
    <row r="561" spans="1:28" x14ac:dyDescent="0.3">
      <c r="A561" s="70"/>
      <c r="B561" s="14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c r="AA561" s="70"/>
      <c r="AB561" s="70"/>
    </row>
    <row r="562" spans="1:28" x14ac:dyDescent="0.3">
      <c r="A562" s="70"/>
      <c r="B562" s="14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c r="AA562" s="70"/>
      <c r="AB562" s="70"/>
    </row>
    <row r="563" spans="1:28" x14ac:dyDescent="0.3">
      <c r="A563" s="70"/>
      <c r="B563" s="14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c r="AA563" s="70"/>
      <c r="AB563" s="70"/>
    </row>
    <row r="564" spans="1:28" x14ac:dyDescent="0.3">
      <c r="A564" s="70"/>
      <c r="B564" s="14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c r="AA564" s="70"/>
      <c r="AB564" s="70"/>
    </row>
    <row r="565" spans="1:28" x14ac:dyDescent="0.3">
      <c r="A565" s="70"/>
      <c r="B565" s="14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c r="AA565" s="70"/>
      <c r="AB565" s="70"/>
    </row>
    <row r="566" spans="1:28" x14ac:dyDescent="0.3">
      <c r="A566" s="70"/>
      <c r="B566" s="14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c r="AA566" s="70"/>
      <c r="AB566" s="70"/>
    </row>
    <row r="567" spans="1:28" x14ac:dyDescent="0.3">
      <c r="A567" s="70"/>
      <c r="B567" s="14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c r="AA567" s="70"/>
      <c r="AB567" s="70"/>
    </row>
    <row r="568" spans="1:28" x14ac:dyDescent="0.3">
      <c r="A568" s="70"/>
      <c r="B568" s="14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c r="AA568" s="70"/>
      <c r="AB568" s="70"/>
    </row>
    <row r="569" spans="1:28" x14ac:dyDescent="0.3">
      <c r="A569" s="70"/>
      <c r="B569" s="14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c r="AA569" s="70"/>
      <c r="AB569" s="70"/>
    </row>
    <row r="570" spans="1:28" x14ac:dyDescent="0.3">
      <c r="A570" s="70"/>
      <c r="B570" s="14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c r="AA570" s="70"/>
      <c r="AB570" s="70"/>
    </row>
    <row r="571" spans="1:28" x14ac:dyDescent="0.3">
      <c r="A571" s="70"/>
      <c r="B571" s="14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c r="AA571" s="70"/>
      <c r="AB571" s="70"/>
    </row>
    <row r="572" spans="1:28" x14ac:dyDescent="0.3">
      <c r="A572" s="70"/>
      <c r="B572" s="14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c r="AA572" s="70"/>
      <c r="AB572" s="70"/>
    </row>
    <row r="573" spans="1:28" x14ac:dyDescent="0.3">
      <c r="A573" s="70"/>
      <c r="B573" s="14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c r="AA573" s="70"/>
      <c r="AB573" s="70"/>
    </row>
    <row r="574" spans="1:28" x14ac:dyDescent="0.3">
      <c r="A574" s="70"/>
      <c r="B574" s="14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c r="AA574" s="70"/>
      <c r="AB574" s="70"/>
    </row>
    <row r="575" spans="1:28" x14ac:dyDescent="0.3">
      <c r="A575" s="70"/>
      <c r="B575" s="14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c r="AA575" s="70"/>
      <c r="AB575" s="70"/>
    </row>
    <row r="576" spans="1:28" x14ac:dyDescent="0.3">
      <c r="A576" s="70"/>
      <c r="B576" s="14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c r="AA576" s="70"/>
      <c r="AB576" s="70"/>
    </row>
    <row r="577" spans="1:28" x14ac:dyDescent="0.3">
      <c r="A577" s="70"/>
      <c r="B577" s="14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c r="AA577" s="70"/>
      <c r="AB577" s="70"/>
    </row>
    <row r="578" spans="1:28" x14ac:dyDescent="0.3">
      <c r="A578" s="70"/>
      <c r="B578" s="14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c r="AA578" s="70"/>
      <c r="AB578" s="70"/>
    </row>
    <row r="579" spans="1:28" x14ac:dyDescent="0.3">
      <c r="A579" s="70"/>
      <c r="B579" s="14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c r="AA579" s="70"/>
      <c r="AB579" s="70"/>
    </row>
    <row r="580" spans="1:28" x14ac:dyDescent="0.3">
      <c r="A580" s="70"/>
      <c r="B580" s="14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c r="AA580" s="70"/>
      <c r="AB580" s="70"/>
    </row>
    <row r="581" spans="1:28" x14ac:dyDescent="0.3">
      <c r="A581" s="70"/>
      <c r="B581" s="14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c r="AA581" s="70"/>
      <c r="AB581" s="70"/>
    </row>
    <row r="582" spans="1:28" x14ac:dyDescent="0.3">
      <c r="A582" s="70"/>
      <c r="B582" s="14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c r="AA582" s="70"/>
      <c r="AB582" s="70"/>
    </row>
    <row r="583" spans="1:28" x14ac:dyDescent="0.3">
      <c r="A583" s="70"/>
      <c r="B583" s="14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c r="AA583" s="70"/>
      <c r="AB583" s="70"/>
    </row>
    <row r="584" spans="1:28" x14ac:dyDescent="0.3">
      <c r="A584" s="70"/>
      <c r="B584" s="14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c r="AA584" s="70"/>
      <c r="AB584" s="70"/>
    </row>
    <row r="585" spans="1:28" x14ac:dyDescent="0.3">
      <c r="A585" s="70"/>
      <c r="B585" s="14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c r="AA585" s="70"/>
      <c r="AB585" s="70"/>
    </row>
    <row r="586" spans="1:28" x14ac:dyDescent="0.3">
      <c r="A586" s="70"/>
      <c r="B586" s="14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c r="AA586" s="70"/>
      <c r="AB586" s="70"/>
    </row>
    <row r="587" spans="1:28" x14ac:dyDescent="0.3">
      <c r="A587" s="70"/>
      <c r="B587" s="14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c r="AA587" s="70"/>
      <c r="AB587" s="70"/>
    </row>
    <row r="588" spans="1:28" x14ac:dyDescent="0.3">
      <c r="A588" s="70"/>
      <c r="B588" s="14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c r="AA588" s="70"/>
      <c r="AB588" s="70"/>
    </row>
    <row r="589" spans="1:28" x14ac:dyDescent="0.3">
      <c r="A589" s="70"/>
      <c r="B589" s="14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c r="AA589" s="70"/>
      <c r="AB589" s="70"/>
    </row>
    <row r="590" spans="1:28" x14ac:dyDescent="0.3">
      <c r="A590" s="70"/>
      <c r="B590" s="14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c r="AA590" s="70"/>
      <c r="AB590" s="70"/>
    </row>
    <row r="591" spans="1:28" x14ac:dyDescent="0.3">
      <c r="A591" s="70"/>
      <c r="B591" s="14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c r="AA591" s="70"/>
      <c r="AB591" s="70"/>
    </row>
    <row r="592" spans="1:28" x14ac:dyDescent="0.3">
      <c r="A592" s="70"/>
      <c r="B592" s="14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c r="AA592" s="70"/>
      <c r="AB592" s="70"/>
    </row>
    <row r="593" spans="1:28" x14ac:dyDescent="0.3">
      <c r="A593" s="70"/>
      <c r="B593" s="14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c r="AA593" s="70"/>
      <c r="AB593" s="70"/>
    </row>
    <row r="594" spans="1:28" x14ac:dyDescent="0.3">
      <c r="A594" s="70"/>
      <c r="B594" s="14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c r="AA594" s="70"/>
      <c r="AB594" s="70"/>
    </row>
    <row r="595" spans="1:28" x14ac:dyDescent="0.3">
      <c r="A595" s="70"/>
      <c r="B595" s="14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c r="AA595" s="70"/>
      <c r="AB595" s="70"/>
    </row>
    <row r="596" spans="1:28" x14ac:dyDescent="0.3">
      <c r="A596" s="70"/>
      <c r="B596" s="14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c r="AA596" s="70"/>
      <c r="AB596" s="70"/>
    </row>
    <row r="597" spans="1:28" x14ac:dyDescent="0.3">
      <c r="A597" s="70"/>
      <c r="B597" s="14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c r="AA597" s="70"/>
      <c r="AB597" s="70"/>
    </row>
    <row r="598" spans="1:28" x14ac:dyDescent="0.3">
      <c r="A598" s="70"/>
      <c r="B598" s="14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c r="AA598" s="70"/>
      <c r="AB598" s="70"/>
    </row>
    <row r="599" spans="1:28" x14ac:dyDescent="0.3">
      <c r="A599" s="70"/>
      <c r="B599" s="14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c r="AA599" s="70"/>
      <c r="AB599" s="70"/>
    </row>
    <row r="600" spans="1:28" x14ac:dyDescent="0.3">
      <c r="A600" s="70"/>
      <c r="B600" s="14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c r="AA600" s="70"/>
      <c r="AB600" s="70"/>
    </row>
    <row r="601" spans="1:28" x14ac:dyDescent="0.3">
      <c r="A601" s="70"/>
      <c r="B601" s="14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c r="AA601" s="70"/>
      <c r="AB601" s="70"/>
    </row>
    <row r="602" spans="1:28" x14ac:dyDescent="0.3">
      <c r="A602" s="70"/>
      <c r="B602" s="14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c r="AA602" s="70"/>
      <c r="AB602" s="70"/>
    </row>
    <row r="603" spans="1:28" x14ac:dyDescent="0.3">
      <c r="A603" s="70"/>
      <c r="B603" s="14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c r="AA603" s="70"/>
      <c r="AB603" s="70"/>
    </row>
    <row r="604" spans="1:28" x14ac:dyDescent="0.3">
      <c r="A604" s="70"/>
      <c r="B604" s="14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c r="AA604" s="70"/>
      <c r="AB604" s="70"/>
    </row>
    <row r="605" spans="1:28" x14ac:dyDescent="0.3">
      <c r="A605" s="70"/>
      <c r="B605" s="14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c r="AA605" s="70"/>
      <c r="AB605" s="70"/>
    </row>
    <row r="606" spans="1:28" x14ac:dyDescent="0.3">
      <c r="A606" s="70"/>
      <c r="B606" s="14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c r="AA606" s="70"/>
      <c r="AB606" s="70"/>
    </row>
    <row r="607" spans="1:28" x14ac:dyDescent="0.3">
      <c r="A607" s="70"/>
      <c r="B607" s="14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c r="AA607" s="70"/>
      <c r="AB607" s="70"/>
    </row>
    <row r="608" spans="1:28" x14ac:dyDescent="0.3">
      <c r="A608" s="70"/>
      <c r="B608" s="14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c r="AA608" s="70"/>
      <c r="AB608" s="70"/>
    </row>
    <row r="609" spans="1:28" x14ac:dyDescent="0.3">
      <c r="A609" s="70"/>
      <c r="B609" s="14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c r="AA609" s="70"/>
      <c r="AB609" s="70"/>
    </row>
    <row r="610" spans="1:28" x14ac:dyDescent="0.3">
      <c r="A610" s="70"/>
      <c r="B610" s="14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c r="AA610" s="70"/>
      <c r="AB610" s="70"/>
    </row>
    <row r="611" spans="1:28" x14ac:dyDescent="0.3">
      <c r="A611" s="70"/>
      <c r="B611" s="14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c r="AA611" s="70"/>
      <c r="AB611" s="70"/>
    </row>
    <row r="612" spans="1:28" x14ac:dyDescent="0.3">
      <c r="A612" s="70"/>
      <c r="B612" s="14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c r="AA612" s="70"/>
      <c r="AB612" s="70"/>
    </row>
    <row r="613" spans="1:28" x14ac:dyDescent="0.3">
      <c r="A613" s="70"/>
      <c r="B613" s="14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c r="AA613" s="70"/>
      <c r="AB613" s="70"/>
    </row>
    <row r="614" spans="1:28" x14ac:dyDescent="0.3">
      <c r="A614" s="70"/>
      <c r="B614" s="14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c r="AA614" s="70"/>
      <c r="AB614" s="70"/>
    </row>
    <row r="615" spans="1:28" x14ac:dyDescent="0.3">
      <c r="A615" s="70"/>
      <c r="B615" s="14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c r="AA615" s="70"/>
      <c r="AB615" s="70"/>
    </row>
    <row r="616" spans="1:28" x14ac:dyDescent="0.3">
      <c r="A616" s="70"/>
      <c r="B616" s="14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c r="AA616" s="70"/>
      <c r="AB616" s="70"/>
    </row>
    <row r="617" spans="1:28" x14ac:dyDescent="0.3">
      <c r="A617" s="70"/>
      <c r="B617" s="14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c r="AA617" s="70"/>
      <c r="AB617" s="70"/>
    </row>
    <row r="618" spans="1:28" x14ac:dyDescent="0.3">
      <c r="A618" s="70"/>
      <c r="B618" s="14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c r="AA618" s="70"/>
      <c r="AB618" s="70"/>
    </row>
    <row r="619" spans="1:28" x14ac:dyDescent="0.3">
      <c r="A619" s="70"/>
      <c r="B619" s="14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c r="AA619" s="70"/>
      <c r="AB619" s="70"/>
    </row>
    <row r="620" spans="1:28" x14ac:dyDescent="0.3">
      <c r="A620" s="70"/>
      <c r="B620" s="14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c r="AA620" s="70"/>
      <c r="AB620" s="70"/>
    </row>
    <row r="621" spans="1:28" x14ac:dyDescent="0.3">
      <c r="A621" s="70"/>
      <c r="B621" s="14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c r="AA621" s="70"/>
      <c r="AB621" s="70"/>
    </row>
    <row r="622" spans="1:28" x14ac:dyDescent="0.3">
      <c r="A622" s="70"/>
      <c r="B622" s="14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c r="AA622" s="70"/>
      <c r="AB622" s="70"/>
    </row>
    <row r="623" spans="1:28" x14ac:dyDescent="0.3">
      <c r="A623" s="70"/>
      <c r="B623" s="14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c r="AA623" s="70"/>
      <c r="AB623" s="70"/>
    </row>
    <row r="624" spans="1:28" x14ac:dyDescent="0.3">
      <c r="A624" s="70"/>
      <c r="B624" s="14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c r="AA624" s="70"/>
      <c r="AB624" s="70"/>
    </row>
    <row r="625" spans="1:28" x14ac:dyDescent="0.3">
      <c r="A625" s="70"/>
      <c r="B625" s="14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c r="AA625" s="70"/>
      <c r="AB625" s="70"/>
    </row>
    <row r="626" spans="1:28" x14ac:dyDescent="0.3">
      <c r="A626" s="70"/>
      <c r="B626" s="14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c r="AA626" s="70"/>
      <c r="AB626" s="70"/>
    </row>
    <row r="627" spans="1:28" x14ac:dyDescent="0.3">
      <c r="A627" s="70"/>
      <c r="B627" s="14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c r="AA627" s="70"/>
      <c r="AB627" s="70"/>
    </row>
    <row r="628" spans="1:28" x14ac:dyDescent="0.3">
      <c r="A628" s="70"/>
      <c r="B628" s="14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c r="AA628" s="70"/>
      <c r="AB628" s="70"/>
    </row>
    <row r="629" spans="1:28" x14ac:dyDescent="0.3">
      <c r="A629" s="70"/>
      <c r="B629" s="14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c r="AA629" s="70"/>
      <c r="AB629" s="70"/>
    </row>
    <row r="630" spans="1:28" x14ac:dyDescent="0.3">
      <c r="A630" s="70"/>
      <c r="B630" s="14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c r="AA630" s="70"/>
      <c r="AB630" s="70"/>
    </row>
    <row r="631" spans="1:28" x14ac:dyDescent="0.3">
      <c r="A631" s="70"/>
      <c r="B631" s="14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c r="AA631" s="70"/>
      <c r="AB631" s="70"/>
    </row>
    <row r="632" spans="1:28" x14ac:dyDescent="0.3">
      <c r="A632" s="70"/>
      <c r="B632" s="14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c r="AA632" s="70"/>
      <c r="AB632" s="70"/>
    </row>
    <row r="633" spans="1:28" x14ac:dyDescent="0.3">
      <c r="A633" s="70"/>
      <c r="B633" s="14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c r="AA633" s="70"/>
      <c r="AB633" s="70"/>
    </row>
    <row r="634" spans="1:28" x14ac:dyDescent="0.3">
      <c r="A634" s="70"/>
      <c r="B634" s="14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c r="AA634" s="70"/>
      <c r="AB634" s="70"/>
    </row>
    <row r="635" spans="1:28" x14ac:dyDescent="0.3">
      <c r="A635" s="70"/>
      <c r="B635" s="14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c r="AA635" s="70"/>
      <c r="AB635" s="70"/>
    </row>
    <row r="636" spans="1:28" x14ac:dyDescent="0.3">
      <c r="A636" s="70"/>
      <c r="B636" s="14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c r="AA636" s="70"/>
      <c r="AB636" s="70"/>
    </row>
    <row r="637" spans="1:28" x14ac:dyDescent="0.3">
      <c r="A637" s="70"/>
      <c r="B637" s="14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c r="AA637" s="70"/>
      <c r="AB637" s="70"/>
    </row>
    <row r="638" spans="1:28" x14ac:dyDescent="0.3">
      <c r="A638" s="70"/>
      <c r="B638" s="14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c r="AA638" s="70"/>
      <c r="AB638" s="70"/>
    </row>
    <row r="639" spans="1:28" x14ac:dyDescent="0.3">
      <c r="A639" s="70"/>
      <c r="B639" s="14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c r="AA639" s="70"/>
      <c r="AB639" s="70"/>
    </row>
    <row r="640" spans="1:28" x14ac:dyDescent="0.3">
      <c r="A640" s="70"/>
      <c r="B640" s="14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c r="AA640" s="70"/>
      <c r="AB640" s="70"/>
    </row>
    <row r="641" spans="1:28" x14ac:dyDescent="0.3">
      <c r="A641" s="70"/>
      <c r="B641" s="14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c r="AA641" s="70"/>
      <c r="AB641" s="70"/>
    </row>
    <row r="642" spans="1:28" x14ac:dyDescent="0.3">
      <c r="A642" s="70"/>
      <c r="B642" s="14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c r="AA642" s="70"/>
      <c r="AB642" s="70"/>
    </row>
    <row r="643" spans="1:28" x14ac:dyDescent="0.3">
      <c r="A643" s="70"/>
      <c r="B643" s="14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c r="AA643" s="70"/>
      <c r="AB643" s="70"/>
    </row>
    <row r="644" spans="1:28" x14ac:dyDescent="0.3">
      <c r="A644" s="70"/>
      <c r="B644" s="14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c r="AA644" s="70"/>
      <c r="AB644" s="70"/>
    </row>
    <row r="645" spans="1:28" x14ac:dyDescent="0.3">
      <c r="A645" s="70"/>
      <c r="B645" s="14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c r="AA645" s="70"/>
      <c r="AB645" s="70"/>
    </row>
    <row r="646" spans="1:28" x14ac:dyDescent="0.3">
      <c r="A646" s="70"/>
      <c r="B646" s="14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c r="AA646" s="70"/>
      <c r="AB646" s="70"/>
    </row>
    <row r="647" spans="1:28" x14ac:dyDescent="0.3">
      <c r="A647" s="70"/>
      <c r="B647" s="14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c r="AA647" s="70"/>
      <c r="AB647" s="70"/>
    </row>
    <row r="648" spans="1:28" x14ac:dyDescent="0.3">
      <c r="A648" s="70"/>
      <c r="B648" s="14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c r="AA648" s="70"/>
      <c r="AB648" s="70"/>
    </row>
    <row r="649" spans="1:28" x14ac:dyDescent="0.3">
      <c r="A649" s="70"/>
      <c r="B649" s="14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c r="AA649" s="70"/>
      <c r="AB649" s="70"/>
    </row>
    <row r="650" spans="1:28" x14ac:dyDescent="0.3">
      <c r="A650" s="70"/>
      <c r="B650" s="14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c r="AA650" s="70"/>
      <c r="AB650" s="70"/>
    </row>
    <row r="651" spans="1:28" x14ac:dyDescent="0.3">
      <c r="A651" s="70"/>
      <c r="B651" s="14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c r="AA651" s="70"/>
      <c r="AB651" s="70"/>
    </row>
    <row r="652" spans="1:28" x14ac:dyDescent="0.3">
      <c r="A652" s="70"/>
      <c r="B652" s="14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c r="AA652" s="70"/>
      <c r="AB652" s="70"/>
    </row>
    <row r="653" spans="1:28" x14ac:dyDescent="0.3">
      <c r="A653" s="70"/>
      <c r="B653" s="14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c r="AA653" s="70"/>
      <c r="AB653" s="70"/>
    </row>
    <row r="654" spans="1:28" x14ac:dyDescent="0.3">
      <c r="A654" s="70"/>
      <c r="B654" s="14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c r="AA654" s="70"/>
      <c r="AB654" s="70"/>
    </row>
    <row r="655" spans="1:28" x14ac:dyDescent="0.3">
      <c r="A655" s="70"/>
      <c r="B655" s="14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c r="AA655" s="70"/>
      <c r="AB655" s="70"/>
    </row>
    <row r="656" spans="1:28" x14ac:dyDescent="0.3">
      <c r="A656" s="70"/>
      <c r="B656" s="14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c r="AA656" s="70"/>
      <c r="AB656" s="70"/>
    </row>
    <row r="657" spans="1:28" x14ac:dyDescent="0.3">
      <c r="A657" s="70"/>
      <c r="B657" s="14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c r="AA657" s="70"/>
      <c r="AB657" s="70"/>
    </row>
    <row r="658" spans="1:28" x14ac:dyDescent="0.3">
      <c r="A658" s="70"/>
      <c r="B658" s="14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c r="AA658" s="70"/>
      <c r="AB658" s="70"/>
    </row>
    <row r="659" spans="1:28" x14ac:dyDescent="0.3">
      <c r="A659" s="70"/>
      <c r="B659" s="14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c r="AA659" s="70"/>
      <c r="AB659" s="70"/>
    </row>
    <row r="660" spans="1:28" x14ac:dyDescent="0.3">
      <c r="A660" s="70"/>
      <c r="B660" s="14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c r="AA660" s="70"/>
      <c r="AB660" s="70"/>
    </row>
    <row r="661" spans="1:28" x14ac:dyDescent="0.3">
      <c r="A661" s="70"/>
      <c r="B661" s="14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c r="AA661" s="70"/>
      <c r="AB661" s="70"/>
    </row>
    <row r="662" spans="1:28" x14ac:dyDescent="0.3">
      <c r="A662" s="70"/>
      <c r="B662" s="14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c r="AA662" s="70"/>
      <c r="AB662" s="70"/>
    </row>
    <row r="663" spans="1:28" x14ac:dyDescent="0.3">
      <c r="A663" s="70"/>
      <c r="B663" s="14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c r="AA663" s="70"/>
      <c r="AB663" s="70"/>
    </row>
    <row r="664" spans="1:28" x14ac:dyDescent="0.3">
      <c r="A664" s="70"/>
      <c r="B664" s="14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c r="AA664" s="70"/>
      <c r="AB664" s="70"/>
    </row>
    <row r="665" spans="1:28" x14ac:dyDescent="0.3">
      <c r="A665" s="70"/>
      <c r="B665" s="14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c r="AA665" s="70"/>
      <c r="AB665" s="70"/>
    </row>
    <row r="666" spans="1:28" x14ac:dyDescent="0.3">
      <c r="A666" s="70"/>
      <c r="B666" s="14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c r="AA666" s="70"/>
      <c r="AB666" s="70"/>
    </row>
    <row r="667" spans="1:28" x14ac:dyDescent="0.3">
      <c r="A667" s="70"/>
      <c r="B667" s="14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c r="AA667" s="70"/>
      <c r="AB667" s="70"/>
    </row>
    <row r="668" spans="1:28" x14ac:dyDescent="0.3">
      <c r="A668" s="70"/>
      <c r="B668" s="14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c r="AA668" s="70"/>
      <c r="AB668" s="70"/>
    </row>
    <row r="669" spans="1:28" x14ac:dyDescent="0.3">
      <c r="A669" s="70"/>
      <c r="B669" s="14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c r="AA669" s="70"/>
      <c r="AB669" s="70"/>
    </row>
    <row r="670" spans="1:28" x14ac:dyDescent="0.3">
      <c r="A670" s="70"/>
      <c r="B670" s="14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c r="AA670" s="70"/>
      <c r="AB670" s="70"/>
    </row>
    <row r="671" spans="1:28" x14ac:dyDescent="0.3">
      <c r="A671" s="70"/>
      <c r="B671" s="14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c r="AA671" s="70"/>
      <c r="AB671" s="70"/>
    </row>
    <row r="672" spans="1:28" x14ac:dyDescent="0.3">
      <c r="A672" s="70"/>
      <c r="B672" s="14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c r="AA672" s="70"/>
      <c r="AB672" s="70"/>
    </row>
    <row r="673" spans="1:28" x14ac:dyDescent="0.3">
      <c r="A673" s="70"/>
      <c r="B673" s="14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c r="AA673" s="70"/>
      <c r="AB673" s="70"/>
    </row>
    <row r="674" spans="1:28" x14ac:dyDescent="0.3">
      <c r="A674" s="70"/>
      <c r="B674" s="14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c r="AA674" s="70"/>
      <c r="AB674" s="70"/>
    </row>
    <row r="675" spans="1:28" x14ac:dyDescent="0.3">
      <c r="A675" s="70"/>
      <c r="B675" s="14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c r="AA675" s="70"/>
      <c r="AB675" s="70"/>
    </row>
    <row r="676" spans="1:28" x14ac:dyDescent="0.3">
      <c r="A676" s="70"/>
      <c r="B676" s="14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c r="AA676" s="70"/>
      <c r="AB676" s="70"/>
    </row>
    <row r="677" spans="1:28" x14ac:dyDescent="0.3">
      <c r="A677" s="70"/>
      <c r="B677" s="14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c r="AA677" s="70"/>
      <c r="AB677" s="70"/>
    </row>
    <row r="678" spans="1:28" x14ac:dyDescent="0.3">
      <c r="A678" s="70"/>
      <c r="B678" s="14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c r="AA678" s="70"/>
      <c r="AB678" s="70"/>
    </row>
    <row r="679" spans="1:28" x14ac:dyDescent="0.3">
      <c r="A679" s="70"/>
      <c r="B679" s="14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c r="AA679" s="70"/>
      <c r="AB679" s="70"/>
    </row>
    <row r="680" spans="1:28" x14ac:dyDescent="0.3">
      <c r="A680" s="70"/>
      <c r="B680" s="14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c r="AA680" s="70"/>
      <c r="AB680" s="70"/>
    </row>
    <row r="681" spans="1:28" x14ac:dyDescent="0.3">
      <c r="A681" s="70"/>
      <c r="B681" s="14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c r="AA681" s="70"/>
      <c r="AB681" s="70"/>
    </row>
    <row r="682" spans="1:28" x14ac:dyDescent="0.3">
      <c r="A682" s="70"/>
      <c r="B682" s="14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c r="AA682" s="70"/>
      <c r="AB682" s="70"/>
    </row>
    <row r="683" spans="1:28" x14ac:dyDescent="0.3">
      <c r="A683" s="70"/>
      <c r="B683" s="14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c r="AA683" s="70"/>
      <c r="AB683" s="70"/>
    </row>
    <row r="684" spans="1:28" x14ac:dyDescent="0.3">
      <c r="A684" s="70"/>
      <c r="B684" s="14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c r="AA684" s="70"/>
      <c r="AB684" s="70"/>
    </row>
    <row r="685" spans="1:28" x14ac:dyDescent="0.3">
      <c r="A685" s="70"/>
      <c r="B685" s="14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c r="AA685" s="70"/>
      <c r="AB685" s="70"/>
    </row>
    <row r="686" spans="1:28" x14ac:dyDescent="0.3">
      <c r="A686" s="70"/>
      <c r="B686" s="14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c r="AA686" s="70"/>
      <c r="AB686" s="70"/>
    </row>
    <row r="687" spans="1:28" x14ac:dyDescent="0.3">
      <c r="A687" s="70"/>
      <c r="B687" s="14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c r="AA687" s="70"/>
      <c r="AB687" s="70"/>
    </row>
    <row r="688" spans="1:28" x14ac:dyDescent="0.3">
      <c r="A688" s="70"/>
      <c r="B688" s="14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c r="AA688" s="70"/>
      <c r="AB688" s="70"/>
    </row>
    <row r="689" spans="1:28" x14ac:dyDescent="0.3">
      <c r="A689" s="70"/>
      <c r="B689" s="14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c r="AA689" s="70"/>
      <c r="AB689" s="70"/>
    </row>
    <row r="690" spans="1:28" x14ac:dyDescent="0.3">
      <c r="A690" s="70"/>
      <c r="B690" s="14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c r="AA690" s="70"/>
      <c r="AB690" s="70"/>
    </row>
    <row r="691" spans="1:28" x14ac:dyDescent="0.3">
      <c r="A691" s="70"/>
      <c r="B691" s="14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c r="AA691" s="70"/>
      <c r="AB691" s="70"/>
    </row>
    <row r="692" spans="1:28" x14ac:dyDescent="0.3">
      <c r="A692" s="70"/>
      <c r="B692" s="14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c r="AA692" s="70"/>
      <c r="AB692" s="70"/>
    </row>
    <row r="693" spans="1:28" x14ac:dyDescent="0.3">
      <c r="A693" s="70"/>
      <c r="B693" s="14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c r="AA693" s="70"/>
      <c r="AB693" s="70"/>
    </row>
    <row r="694" spans="1:28" x14ac:dyDescent="0.3">
      <c r="A694" s="70"/>
      <c r="B694" s="14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c r="AA694" s="70"/>
      <c r="AB694" s="70"/>
    </row>
    <row r="695" spans="1:28" x14ac:dyDescent="0.3">
      <c r="A695" s="70"/>
      <c r="B695" s="14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c r="AA695" s="70"/>
      <c r="AB695" s="70"/>
    </row>
    <row r="696" spans="1:28" x14ac:dyDescent="0.3">
      <c r="A696" s="70"/>
      <c r="B696" s="14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c r="AA696" s="70"/>
      <c r="AB696" s="70"/>
    </row>
    <row r="697" spans="1:28" x14ac:dyDescent="0.3">
      <c r="A697" s="70"/>
      <c r="B697" s="14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c r="AA697" s="70"/>
      <c r="AB697" s="70"/>
    </row>
    <row r="698" spans="1:28" x14ac:dyDescent="0.3">
      <c r="A698" s="70"/>
      <c r="B698" s="14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c r="AA698" s="70"/>
      <c r="AB698" s="70"/>
    </row>
    <row r="699" spans="1:28" x14ac:dyDescent="0.3">
      <c r="A699" s="70"/>
      <c r="B699" s="14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c r="AA699" s="70"/>
      <c r="AB699" s="70"/>
    </row>
    <row r="700" spans="1:28" x14ac:dyDescent="0.3">
      <c r="A700" s="70"/>
      <c r="B700" s="14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c r="AA700" s="70"/>
      <c r="AB700" s="70"/>
    </row>
    <row r="701" spans="1:28" x14ac:dyDescent="0.3">
      <c r="A701" s="70"/>
      <c r="B701" s="14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c r="AA701" s="70"/>
      <c r="AB701" s="70"/>
    </row>
    <row r="702" spans="1:28" x14ac:dyDescent="0.3">
      <c r="A702" s="70"/>
      <c r="B702" s="14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c r="AA702" s="70"/>
      <c r="AB702" s="70"/>
    </row>
    <row r="703" spans="1:28" x14ac:dyDescent="0.3">
      <c r="A703" s="70"/>
      <c r="B703" s="14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c r="AA703" s="70"/>
      <c r="AB703" s="70"/>
    </row>
    <row r="704" spans="1:28" x14ac:dyDescent="0.3">
      <c r="A704" s="70"/>
      <c r="B704" s="14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c r="AA704" s="70"/>
      <c r="AB704" s="70"/>
    </row>
    <row r="705" spans="1:28" x14ac:dyDescent="0.3">
      <c r="A705" s="70"/>
      <c r="B705" s="14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c r="AA705" s="70"/>
      <c r="AB705" s="70"/>
    </row>
    <row r="706" spans="1:28" x14ac:dyDescent="0.3">
      <c r="A706" s="70"/>
      <c r="B706" s="14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c r="AA706" s="70"/>
      <c r="AB706" s="70"/>
    </row>
    <row r="707" spans="1:28" x14ac:dyDescent="0.3">
      <c r="A707" s="70"/>
      <c r="B707" s="14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c r="AA707" s="70"/>
      <c r="AB707" s="70"/>
    </row>
    <row r="708" spans="1:28" x14ac:dyDescent="0.3">
      <c r="A708" s="70"/>
      <c r="B708" s="14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c r="AA708" s="70"/>
      <c r="AB708" s="70"/>
    </row>
    <row r="709" spans="1:28" x14ac:dyDescent="0.3">
      <c r="A709" s="70"/>
      <c r="B709" s="14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c r="AA709" s="70"/>
      <c r="AB709" s="70"/>
    </row>
    <row r="710" spans="1:28" x14ac:dyDescent="0.3">
      <c r="A710" s="70"/>
      <c r="B710" s="14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c r="AA710" s="70"/>
      <c r="AB710" s="70"/>
    </row>
    <row r="711" spans="1:28" x14ac:dyDescent="0.3">
      <c r="A711" s="70"/>
      <c r="B711" s="14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c r="AA711" s="70"/>
      <c r="AB711" s="70"/>
    </row>
    <row r="712" spans="1:28" x14ac:dyDescent="0.3">
      <c r="A712" s="70"/>
      <c r="B712" s="14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c r="AA712" s="70"/>
      <c r="AB712" s="70"/>
    </row>
    <row r="713" spans="1:28" x14ac:dyDescent="0.3">
      <c r="A713" s="70"/>
      <c r="B713" s="14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c r="AA713" s="70"/>
      <c r="AB713" s="70"/>
    </row>
    <row r="714" spans="1:28" x14ac:dyDescent="0.3">
      <c r="A714" s="70"/>
      <c r="B714" s="14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c r="AA714" s="70"/>
      <c r="AB714" s="70"/>
    </row>
    <row r="715" spans="1:28" x14ac:dyDescent="0.3">
      <c r="A715" s="70"/>
      <c r="B715" s="14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c r="AA715" s="70"/>
      <c r="AB715" s="70"/>
    </row>
    <row r="716" spans="1:28" x14ac:dyDescent="0.3">
      <c r="A716" s="70"/>
      <c r="B716" s="14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c r="AA716" s="70"/>
      <c r="AB716" s="70"/>
    </row>
    <row r="717" spans="1:28" x14ac:dyDescent="0.3">
      <c r="A717" s="70"/>
      <c r="B717" s="14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c r="AA717" s="70"/>
      <c r="AB717" s="70"/>
    </row>
    <row r="718" spans="1:28" x14ac:dyDescent="0.3">
      <c r="A718" s="70"/>
      <c r="B718" s="14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c r="AA718" s="70"/>
      <c r="AB718" s="70"/>
    </row>
    <row r="719" spans="1:28" x14ac:dyDescent="0.3">
      <c r="A719" s="70"/>
      <c r="B719" s="14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c r="AA719" s="70"/>
      <c r="AB719" s="70"/>
    </row>
    <row r="720" spans="1:28" x14ac:dyDescent="0.3">
      <c r="A720" s="70"/>
      <c r="B720" s="14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c r="AA720" s="70"/>
      <c r="AB720" s="70"/>
    </row>
    <row r="721" spans="1:28" x14ac:dyDescent="0.3">
      <c r="A721" s="70"/>
      <c r="B721" s="14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c r="AA721" s="70"/>
      <c r="AB721" s="70"/>
    </row>
    <row r="722" spans="1:28" x14ac:dyDescent="0.3">
      <c r="A722" s="70"/>
      <c r="B722" s="14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c r="AA722" s="70"/>
      <c r="AB722" s="70"/>
    </row>
    <row r="723" spans="1:28" x14ac:dyDescent="0.3">
      <c r="A723" s="70"/>
      <c r="B723" s="14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c r="AA723" s="70"/>
      <c r="AB723" s="70"/>
    </row>
    <row r="724" spans="1:28" x14ac:dyDescent="0.3">
      <c r="A724" s="70"/>
      <c r="B724" s="14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c r="AA724" s="70"/>
      <c r="AB724" s="70"/>
    </row>
    <row r="725" spans="1:28" x14ac:dyDescent="0.3">
      <c r="A725" s="70"/>
      <c r="B725" s="14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c r="AA725" s="70"/>
      <c r="AB725" s="70"/>
    </row>
    <row r="726" spans="1:28" x14ac:dyDescent="0.3">
      <c r="A726" s="70"/>
      <c r="B726" s="14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c r="AA726" s="70"/>
      <c r="AB726" s="70"/>
    </row>
    <row r="727" spans="1:28" x14ac:dyDescent="0.3">
      <c r="A727" s="70"/>
      <c r="B727" s="14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c r="AA727" s="70"/>
      <c r="AB727" s="70"/>
    </row>
    <row r="728" spans="1:28" x14ac:dyDescent="0.3">
      <c r="A728" s="70"/>
      <c r="B728" s="14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c r="AA728" s="70"/>
      <c r="AB728" s="70"/>
    </row>
    <row r="729" spans="1:28" x14ac:dyDescent="0.3">
      <c r="A729" s="70"/>
      <c r="B729" s="14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c r="AA729" s="70"/>
      <c r="AB729" s="70"/>
    </row>
    <row r="730" spans="1:28" x14ac:dyDescent="0.3">
      <c r="A730" s="70"/>
      <c r="B730" s="14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c r="AA730" s="70"/>
      <c r="AB730" s="70"/>
    </row>
    <row r="731" spans="1:28" x14ac:dyDescent="0.3">
      <c r="A731" s="70"/>
      <c r="B731" s="14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c r="AA731" s="70"/>
      <c r="AB731" s="70"/>
    </row>
    <row r="732" spans="1:28" x14ac:dyDescent="0.3">
      <c r="A732" s="70"/>
      <c r="B732" s="14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c r="AA732" s="70"/>
      <c r="AB732" s="70"/>
    </row>
    <row r="733" spans="1:28" x14ac:dyDescent="0.3">
      <c r="A733" s="70"/>
      <c r="B733" s="14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c r="AA733" s="70"/>
      <c r="AB733" s="70"/>
    </row>
    <row r="734" spans="1:28" x14ac:dyDescent="0.3">
      <c r="A734" s="70"/>
      <c r="B734" s="14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c r="AA734" s="70"/>
      <c r="AB734" s="70"/>
    </row>
    <row r="735" spans="1:28" x14ac:dyDescent="0.3">
      <c r="A735" s="70"/>
      <c r="B735" s="14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c r="AA735" s="70"/>
      <c r="AB735" s="70"/>
    </row>
    <row r="736" spans="1:28" x14ac:dyDescent="0.3">
      <c r="A736" s="70"/>
      <c r="B736" s="14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c r="AA736" s="70"/>
      <c r="AB736" s="70"/>
    </row>
    <row r="737" spans="1:28" x14ac:dyDescent="0.3">
      <c r="A737" s="70"/>
      <c r="B737" s="14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c r="AA737" s="70"/>
      <c r="AB737" s="70"/>
    </row>
    <row r="738" spans="1:28" x14ac:dyDescent="0.3">
      <c r="A738" s="70"/>
      <c r="B738" s="14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c r="AA738" s="70"/>
      <c r="AB738" s="70"/>
    </row>
    <row r="739" spans="1:28" x14ac:dyDescent="0.3">
      <c r="A739" s="70"/>
      <c r="B739" s="14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c r="AA739" s="70"/>
      <c r="AB739" s="70"/>
    </row>
    <row r="740" spans="1:28" x14ac:dyDescent="0.3">
      <c r="A740" s="70"/>
      <c r="B740" s="14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c r="AA740" s="70"/>
      <c r="AB740" s="70"/>
    </row>
    <row r="741" spans="1:28" x14ac:dyDescent="0.3">
      <c r="A741" s="70"/>
      <c r="B741" s="14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c r="AA741" s="70"/>
      <c r="AB741" s="70"/>
    </row>
    <row r="742" spans="1:28" x14ac:dyDescent="0.3">
      <c r="A742" s="70"/>
      <c r="B742" s="14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c r="AA742" s="70"/>
      <c r="AB742" s="70"/>
    </row>
    <row r="743" spans="1:28" x14ac:dyDescent="0.3">
      <c r="A743" s="70"/>
      <c r="B743" s="14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c r="AA743" s="70"/>
      <c r="AB743" s="70"/>
    </row>
    <row r="744" spans="1:28" x14ac:dyDescent="0.3">
      <c r="A744" s="70"/>
      <c r="B744" s="14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c r="AA744" s="70"/>
      <c r="AB744" s="70"/>
    </row>
    <row r="745" spans="1:28" x14ac:dyDescent="0.3">
      <c r="A745" s="70"/>
      <c r="B745" s="14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c r="AA745" s="70"/>
      <c r="AB745" s="70"/>
    </row>
    <row r="746" spans="1:28" x14ac:dyDescent="0.3">
      <c r="A746" s="70"/>
      <c r="B746" s="14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c r="AA746" s="70"/>
      <c r="AB746" s="70"/>
    </row>
    <row r="747" spans="1:28" x14ac:dyDescent="0.3">
      <c r="A747" s="70"/>
      <c r="B747" s="14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c r="AA747" s="70"/>
      <c r="AB747" s="70"/>
    </row>
    <row r="748" spans="1:28" x14ac:dyDescent="0.3">
      <c r="A748" s="70"/>
      <c r="B748" s="14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c r="AA748" s="70"/>
      <c r="AB748" s="70"/>
    </row>
    <row r="749" spans="1:28" x14ac:dyDescent="0.3">
      <c r="A749" s="70"/>
      <c r="B749" s="14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c r="AA749" s="70"/>
      <c r="AB749" s="70"/>
    </row>
    <row r="750" spans="1:28" x14ac:dyDescent="0.3">
      <c r="A750" s="70"/>
      <c r="B750" s="14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c r="AA750" s="70"/>
      <c r="AB750" s="70"/>
    </row>
    <row r="751" spans="1:28" x14ac:dyDescent="0.3">
      <c r="A751" s="70"/>
      <c r="B751" s="14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c r="AA751" s="70"/>
      <c r="AB751" s="70"/>
    </row>
    <row r="752" spans="1:28" x14ac:dyDescent="0.3">
      <c r="A752" s="70"/>
      <c r="B752" s="14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c r="AA752" s="70"/>
      <c r="AB752" s="70"/>
    </row>
    <row r="753" spans="1:28" x14ac:dyDescent="0.3">
      <c r="A753" s="70"/>
      <c r="B753" s="14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c r="AA753" s="70"/>
      <c r="AB753" s="70"/>
    </row>
    <row r="754" spans="1:28" x14ac:dyDescent="0.3">
      <c r="A754" s="70"/>
      <c r="B754" s="14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c r="AA754" s="70"/>
      <c r="AB754" s="70"/>
    </row>
    <row r="755" spans="1:28" x14ac:dyDescent="0.3">
      <c r="A755" s="70"/>
      <c r="B755" s="14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c r="AA755" s="70"/>
      <c r="AB755" s="70"/>
    </row>
    <row r="756" spans="1:28" x14ac:dyDescent="0.3">
      <c r="A756" s="70"/>
      <c r="B756" s="14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c r="AA756" s="70"/>
      <c r="AB756" s="70"/>
    </row>
    <row r="757" spans="1:28" x14ac:dyDescent="0.3">
      <c r="A757" s="70"/>
      <c r="B757" s="14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c r="AA757" s="70"/>
      <c r="AB757" s="70"/>
    </row>
    <row r="758" spans="1:28" x14ac:dyDescent="0.3">
      <c r="A758" s="70"/>
      <c r="B758" s="14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c r="AA758" s="70"/>
      <c r="AB758" s="70"/>
    </row>
    <row r="759" spans="1:28" x14ac:dyDescent="0.3">
      <c r="A759" s="70"/>
      <c r="B759" s="14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c r="AA759" s="70"/>
      <c r="AB759" s="70"/>
    </row>
    <row r="760" spans="1:28" x14ac:dyDescent="0.3">
      <c r="A760" s="70"/>
      <c r="B760" s="14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c r="AA760" s="70"/>
      <c r="AB760" s="70"/>
    </row>
    <row r="761" spans="1:28" x14ac:dyDescent="0.3">
      <c r="A761" s="70"/>
      <c r="B761" s="14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c r="AA761" s="70"/>
      <c r="AB761" s="70"/>
    </row>
    <row r="762" spans="1:28" x14ac:dyDescent="0.3">
      <c r="A762" s="70"/>
      <c r="B762" s="14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c r="AA762" s="70"/>
      <c r="AB762" s="70"/>
    </row>
    <row r="763" spans="1:28" x14ac:dyDescent="0.3">
      <c r="A763" s="70"/>
      <c r="B763" s="14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c r="AA763" s="70"/>
      <c r="AB763" s="70"/>
    </row>
    <row r="764" spans="1:28" x14ac:dyDescent="0.3">
      <c r="A764" s="70"/>
      <c r="B764" s="14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c r="AA764" s="70"/>
      <c r="AB764" s="70"/>
    </row>
    <row r="765" spans="1:28" x14ac:dyDescent="0.3">
      <c r="A765" s="70"/>
      <c r="B765" s="14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c r="AA765" s="70"/>
      <c r="AB765" s="70"/>
    </row>
    <row r="766" spans="1:28" x14ac:dyDescent="0.3">
      <c r="A766" s="70"/>
      <c r="B766" s="14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c r="AA766" s="70"/>
      <c r="AB766" s="70"/>
    </row>
    <row r="767" spans="1:28" x14ac:dyDescent="0.3">
      <c r="A767" s="70"/>
      <c r="B767" s="14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c r="AA767" s="70"/>
      <c r="AB767" s="70"/>
    </row>
    <row r="768" spans="1:28" x14ac:dyDescent="0.3">
      <c r="A768" s="70"/>
      <c r="B768" s="14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c r="AA768" s="70"/>
      <c r="AB768" s="70"/>
    </row>
    <row r="769" spans="1:28" x14ac:dyDescent="0.3">
      <c r="A769" s="70"/>
      <c r="B769" s="14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c r="AA769" s="70"/>
      <c r="AB769" s="70"/>
    </row>
    <row r="770" spans="1:28" x14ac:dyDescent="0.3">
      <c r="A770" s="70"/>
      <c r="B770" s="14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c r="AA770" s="70"/>
      <c r="AB770" s="70"/>
    </row>
    <row r="771" spans="1:28" x14ac:dyDescent="0.3">
      <c r="A771" s="70"/>
      <c r="B771" s="14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c r="AA771" s="70"/>
      <c r="AB771" s="70"/>
    </row>
    <row r="772" spans="1:28" x14ac:dyDescent="0.3">
      <c r="A772" s="70"/>
      <c r="B772" s="14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c r="AA772" s="70"/>
      <c r="AB772" s="70"/>
    </row>
    <row r="773" spans="1:28" x14ac:dyDescent="0.3">
      <c r="A773" s="70"/>
      <c r="B773" s="14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c r="AA773" s="70"/>
      <c r="AB773" s="70"/>
    </row>
    <row r="774" spans="1:28" x14ac:dyDescent="0.3">
      <c r="A774" s="70"/>
      <c r="B774" s="14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c r="AA774" s="70"/>
      <c r="AB774" s="70"/>
    </row>
    <row r="775" spans="1:28" x14ac:dyDescent="0.3">
      <c r="A775" s="70"/>
      <c r="B775" s="14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c r="AA775" s="70"/>
      <c r="AB775" s="70"/>
    </row>
    <row r="776" spans="1:28" x14ac:dyDescent="0.3">
      <c r="A776" s="70"/>
      <c r="B776" s="14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c r="AA776" s="70"/>
      <c r="AB776" s="70"/>
    </row>
    <row r="777" spans="1:28" x14ac:dyDescent="0.3">
      <c r="A777" s="70"/>
      <c r="B777" s="14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c r="AA777" s="70"/>
      <c r="AB777" s="70"/>
    </row>
    <row r="778" spans="1:28" x14ac:dyDescent="0.3">
      <c r="A778" s="70"/>
      <c r="B778" s="14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c r="AA778" s="70"/>
      <c r="AB778" s="70"/>
    </row>
    <row r="779" spans="1:28" x14ac:dyDescent="0.3">
      <c r="A779" s="70"/>
      <c r="B779" s="14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c r="AA779" s="70"/>
      <c r="AB779" s="70"/>
    </row>
    <row r="780" spans="1:28" x14ac:dyDescent="0.3">
      <c r="A780" s="70"/>
      <c r="B780" s="14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c r="AA780" s="70"/>
      <c r="AB780" s="70"/>
    </row>
    <row r="781" spans="1:28" x14ac:dyDescent="0.3">
      <c r="A781" s="70"/>
      <c r="B781" s="14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c r="AA781" s="70"/>
      <c r="AB781" s="70"/>
    </row>
    <row r="782" spans="1:28" x14ac:dyDescent="0.3">
      <c r="A782" s="70"/>
      <c r="B782" s="14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c r="AA782" s="70"/>
      <c r="AB782" s="70"/>
    </row>
    <row r="783" spans="1:28" x14ac:dyDescent="0.3">
      <c r="A783" s="70"/>
      <c r="B783" s="14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c r="AA783" s="70"/>
      <c r="AB783" s="70"/>
    </row>
    <row r="784" spans="1:28" x14ac:dyDescent="0.3">
      <c r="A784" s="70"/>
      <c r="B784" s="14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c r="AA784" s="70"/>
      <c r="AB784" s="70"/>
    </row>
    <row r="785" spans="1:28" x14ac:dyDescent="0.3">
      <c r="A785" s="70"/>
      <c r="B785" s="14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c r="AA785" s="70"/>
      <c r="AB785" s="70"/>
    </row>
    <row r="786" spans="1:28" x14ac:dyDescent="0.3">
      <c r="A786" s="70"/>
      <c r="B786" s="14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c r="AA786" s="70"/>
      <c r="AB786" s="70"/>
    </row>
    <row r="787" spans="1:28" x14ac:dyDescent="0.3">
      <c r="A787" s="70"/>
      <c r="B787" s="14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c r="AA787" s="70"/>
      <c r="AB787" s="70"/>
    </row>
    <row r="788" spans="1:28" x14ac:dyDescent="0.3">
      <c r="A788" s="70"/>
      <c r="B788" s="14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c r="AA788" s="70"/>
      <c r="AB788" s="70"/>
    </row>
    <row r="789" spans="1:28" x14ac:dyDescent="0.3">
      <c r="A789" s="70"/>
      <c r="B789" s="14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c r="AA789" s="70"/>
      <c r="AB789" s="70"/>
    </row>
    <row r="790" spans="1:28" x14ac:dyDescent="0.3">
      <c r="A790" s="70"/>
      <c r="B790" s="14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c r="AA790" s="70"/>
      <c r="AB790" s="70"/>
    </row>
    <row r="791" spans="1:28" x14ac:dyDescent="0.3">
      <c r="A791" s="70"/>
      <c r="B791" s="14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c r="AA791" s="70"/>
      <c r="AB791" s="70"/>
    </row>
    <row r="792" spans="1:28" x14ac:dyDescent="0.3">
      <c r="A792" s="70"/>
      <c r="B792" s="14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c r="AA792" s="70"/>
      <c r="AB792" s="70"/>
    </row>
    <row r="793" spans="1:28" x14ac:dyDescent="0.3">
      <c r="A793" s="70"/>
      <c r="B793" s="14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c r="AA793" s="70"/>
      <c r="AB793" s="70"/>
    </row>
    <row r="794" spans="1:28" x14ac:dyDescent="0.3">
      <c r="A794" s="70"/>
      <c r="B794" s="14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c r="AA794" s="70"/>
      <c r="AB794" s="70"/>
    </row>
    <row r="795" spans="1:28" x14ac:dyDescent="0.3">
      <c r="A795" s="70"/>
      <c r="B795" s="14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c r="AA795" s="70"/>
      <c r="AB795" s="70"/>
    </row>
    <row r="796" spans="1:28" x14ac:dyDescent="0.3">
      <c r="A796" s="70"/>
      <c r="B796" s="14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c r="AA796" s="70"/>
      <c r="AB796" s="70"/>
    </row>
    <row r="797" spans="1:28" x14ac:dyDescent="0.3">
      <c r="A797" s="70"/>
      <c r="B797" s="14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c r="AA797" s="70"/>
      <c r="AB797" s="70"/>
    </row>
    <row r="798" spans="1:28" x14ac:dyDescent="0.3">
      <c r="A798" s="70"/>
      <c r="B798" s="14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c r="AA798" s="70"/>
      <c r="AB798" s="70"/>
    </row>
    <row r="799" spans="1:28" x14ac:dyDescent="0.3">
      <c r="A799" s="70"/>
      <c r="B799" s="14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c r="AA799" s="70"/>
      <c r="AB799" s="70"/>
    </row>
    <row r="800" spans="1:28" x14ac:dyDescent="0.3">
      <c r="A800" s="70"/>
      <c r="B800" s="14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c r="AA800" s="70"/>
      <c r="AB800" s="70"/>
    </row>
    <row r="801" spans="1:28" x14ac:dyDescent="0.3">
      <c r="A801" s="70"/>
      <c r="B801" s="14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c r="AA801" s="70"/>
      <c r="AB801" s="70"/>
    </row>
    <row r="802" spans="1:28" x14ac:dyDescent="0.3">
      <c r="A802" s="70"/>
      <c r="B802" s="14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c r="AA802" s="70"/>
      <c r="AB802" s="70"/>
    </row>
    <row r="803" spans="1:28" x14ac:dyDescent="0.3">
      <c r="A803" s="70"/>
      <c r="B803" s="14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c r="AA803" s="70"/>
      <c r="AB803" s="70"/>
    </row>
    <row r="804" spans="1:28" x14ac:dyDescent="0.3">
      <c r="A804" s="70"/>
      <c r="B804" s="14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c r="AA804" s="70"/>
      <c r="AB804" s="70"/>
    </row>
    <row r="805" spans="1:28" x14ac:dyDescent="0.3">
      <c r="A805" s="70"/>
      <c r="B805" s="14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c r="AA805" s="70"/>
      <c r="AB805" s="70"/>
    </row>
    <row r="806" spans="1:28" x14ac:dyDescent="0.3">
      <c r="A806" s="70"/>
      <c r="B806" s="14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c r="AA806" s="70"/>
      <c r="AB806" s="70"/>
    </row>
    <row r="807" spans="1:28" x14ac:dyDescent="0.3">
      <c r="A807" s="70"/>
      <c r="B807" s="14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c r="AA807" s="70"/>
      <c r="AB807" s="70"/>
    </row>
    <row r="808" spans="1:28" x14ac:dyDescent="0.3">
      <c r="A808" s="70"/>
      <c r="B808" s="14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c r="AA808" s="70"/>
      <c r="AB808" s="70"/>
    </row>
    <row r="809" spans="1:28" x14ac:dyDescent="0.3">
      <c r="A809" s="70"/>
      <c r="B809" s="14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c r="AA809" s="70"/>
      <c r="AB809" s="70"/>
    </row>
    <row r="810" spans="1:28" x14ac:dyDescent="0.3">
      <c r="A810" s="70"/>
      <c r="B810" s="14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c r="AA810" s="70"/>
      <c r="AB810" s="70"/>
    </row>
    <row r="811" spans="1:28" x14ac:dyDescent="0.3">
      <c r="A811" s="70"/>
      <c r="B811" s="14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c r="AA811" s="70"/>
      <c r="AB811" s="70"/>
    </row>
    <row r="812" spans="1:28" x14ac:dyDescent="0.3">
      <c r="A812" s="70"/>
      <c r="B812" s="14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c r="AA812" s="70"/>
      <c r="AB812" s="70"/>
    </row>
    <row r="813" spans="1:28" x14ac:dyDescent="0.3">
      <c r="A813" s="70"/>
      <c r="B813" s="14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c r="AA813" s="70"/>
      <c r="AB813" s="70"/>
    </row>
    <row r="814" spans="1:28" x14ac:dyDescent="0.3">
      <c r="A814" s="70"/>
      <c r="B814" s="14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c r="AA814" s="70"/>
      <c r="AB814" s="70"/>
    </row>
    <row r="815" spans="1:28" x14ac:dyDescent="0.3">
      <c r="A815" s="70"/>
      <c r="B815" s="14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c r="AA815" s="70"/>
      <c r="AB815" s="70"/>
    </row>
    <row r="816" spans="1:28" x14ac:dyDescent="0.3">
      <c r="A816" s="70"/>
      <c r="B816" s="14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c r="AA816" s="70"/>
      <c r="AB816" s="70"/>
    </row>
    <row r="817" spans="1:28" x14ac:dyDescent="0.3">
      <c r="A817" s="70"/>
      <c r="B817" s="14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c r="AA817" s="70"/>
      <c r="AB817" s="70"/>
    </row>
    <row r="818" spans="1:28" x14ac:dyDescent="0.3">
      <c r="A818" s="70"/>
      <c r="B818" s="14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c r="AA818" s="70"/>
      <c r="AB818" s="70"/>
    </row>
    <row r="819" spans="1:28" x14ac:dyDescent="0.3">
      <c r="A819" s="70"/>
      <c r="B819" s="14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c r="AA819" s="70"/>
      <c r="AB819" s="70"/>
    </row>
    <row r="820" spans="1:28" x14ac:dyDescent="0.3">
      <c r="A820" s="70"/>
      <c r="B820" s="14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c r="AA820" s="70"/>
      <c r="AB820" s="70"/>
    </row>
    <row r="821" spans="1:28" x14ac:dyDescent="0.3">
      <c r="A821" s="70"/>
      <c r="B821" s="14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c r="AA821" s="70"/>
      <c r="AB821" s="70"/>
    </row>
    <row r="822" spans="1:28" x14ac:dyDescent="0.3">
      <c r="A822" s="70"/>
      <c r="B822" s="14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c r="AA822" s="70"/>
      <c r="AB822" s="70"/>
    </row>
    <row r="823" spans="1:28" x14ac:dyDescent="0.3">
      <c r="A823" s="70"/>
      <c r="B823" s="14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c r="AA823" s="70"/>
      <c r="AB823" s="70"/>
    </row>
    <row r="824" spans="1:28" x14ac:dyDescent="0.3">
      <c r="A824" s="70"/>
      <c r="B824" s="14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c r="AA824" s="70"/>
      <c r="AB824" s="70"/>
    </row>
    <row r="825" spans="1:28" x14ac:dyDescent="0.3">
      <c r="A825" s="70"/>
      <c r="B825" s="14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c r="AA825" s="70"/>
      <c r="AB825" s="70"/>
    </row>
    <row r="826" spans="1:28" x14ac:dyDescent="0.3">
      <c r="A826" s="70"/>
      <c r="B826" s="14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c r="AA826" s="70"/>
      <c r="AB826" s="70"/>
    </row>
    <row r="827" spans="1:28" x14ac:dyDescent="0.3">
      <c r="A827" s="70"/>
      <c r="B827" s="14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c r="AA827" s="70"/>
      <c r="AB827" s="70"/>
    </row>
    <row r="828" spans="1:28" x14ac:dyDescent="0.3">
      <c r="A828" s="70"/>
      <c r="B828" s="14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c r="AA828" s="70"/>
      <c r="AB828" s="70"/>
    </row>
    <row r="829" spans="1:28" x14ac:dyDescent="0.3">
      <c r="A829" s="70"/>
      <c r="B829" s="14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c r="AA829" s="70"/>
      <c r="AB829" s="70"/>
    </row>
    <row r="830" spans="1:28" x14ac:dyDescent="0.3">
      <c r="A830" s="70"/>
      <c r="B830" s="14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c r="AA830" s="70"/>
      <c r="AB830" s="70"/>
    </row>
    <row r="831" spans="1:28" x14ac:dyDescent="0.3">
      <c r="A831" s="70"/>
      <c r="B831" s="14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c r="AA831" s="70"/>
      <c r="AB831" s="70"/>
    </row>
    <row r="832" spans="1:28" x14ac:dyDescent="0.3">
      <c r="A832" s="70"/>
      <c r="B832" s="14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c r="AA832" s="70"/>
      <c r="AB832" s="70"/>
    </row>
    <row r="833" spans="1:28" x14ac:dyDescent="0.3">
      <c r="A833" s="70"/>
      <c r="B833" s="14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c r="AA833" s="70"/>
      <c r="AB833" s="70"/>
    </row>
    <row r="834" spans="1:28" x14ac:dyDescent="0.3">
      <c r="A834" s="70"/>
      <c r="B834" s="14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c r="AA834" s="70"/>
      <c r="AB834" s="70"/>
    </row>
    <row r="835" spans="1:28" x14ac:dyDescent="0.3">
      <c r="A835" s="70"/>
      <c r="B835" s="14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c r="AA835" s="70"/>
      <c r="AB835" s="70"/>
    </row>
    <row r="836" spans="1:28" x14ac:dyDescent="0.3">
      <c r="A836" s="70"/>
      <c r="B836" s="14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c r="AA836" s="70"/>
      <c r="AB836" s="70"/>
    </row>
    <row r="837" spans="1:28" x14ac:dyDescent="0.3">
      <c r="A837" s="70"/>
      <c r="B837" s="14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c r="AA837" s="70"/>
      <c r="AB837" s="70"/>
    </row>
    <row r="838" spans="1:28" x14ac:dyDescent="0.3">
      <c r="A838" s="70"/>
      <c r="B838" s="14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c r="AA838" s="70"/>
      <c r="AB838" s="70"/>
    </row>
    <row r="839" spans="1:28" x14ac:dyDescent="0.3">
      <c r="A839" s="70"/>
      <c r="B839" s="14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c r="AA839" s="70"/>
      <c r="AB839" s="70"/>
    </row>
    <row r="840" spans="1:28" x14ac:dyDescent="0.3">
      <c r="A840" s="70"/>
      <c r="B840" s="14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c r="AA840" s="70"/>
      <c r="AB840" s="70"/>
    </row>
    <row r="841" spans="1:28" x14ac:dyDescent="0.3">
      <c r="A841" s="70"/>
      <c r="B841" s="14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c r="AA841" s="70"/>
      <c r="AB841" s="70"/>
    </row>
    <row r="842" spans="1:28" x14ac:dyDescent="0.3">
      <c r="A842" s="70"/>
      <c r="B842" s="14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c r="AA842" s="70"/>
      <c r="AB842" s="70"/>
    </row>
    <row r="843" spans="1:28" x14ac:dyDescent="0.3">
      <c r="A843" s="70"/>
      <c r="B843" s="14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c r="AA843" s="70"/>
      <c r="AB843" s="70"/>
    </row>
    <row r="844" spans="1:28" x14ac:dyDescent="0.3">
      <c r="A844" s="70"/>
      <c r="B844" s="14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c r="AA844" s="70"/>
      <c r="AB844" s="70"/>
    </row>
    <row r="845" spans="1:28" x14ac:dyDescent="0.3">
      <c r="A845" s="70"/>
      <c r="B845" s="14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c r="AA845" s="70"/>
      <c r="AB845" s="70"/>
    </row>
    <row r="846" spans="1:28" x14ac:dyDescent="0.3">
      <c r="A846" s="70"/>
      <c r="B846" s="14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c r="AA846" s="70"/>
      <c r="AB846" s="70"/>
    </row>
    <row r="847" spans="1:28" x14ac:dyDescent="0.3">
      <c r="A847" s="70"/>
      <c r="B847" s="14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c r="AA847" s="70"/>
      <c r="AB847" s="70"/>
    </row>
    <row r="848" spans="1:28" x14ac:dyDescent="0.3">
      <c r="A848" s="70"/>
      <c r="B848" s="14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c r="AA848" s="70"/>
      <c r="AB848" s="70"/>
    </row>
    <row r="849" spans="1:28" x14ac:dyDescent="0.3">
      <c r="A849" s="70"/>
      <c r="B849" s="14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c r="AA849" s="70"/>
      <c r="AB849" s="70"/>
    </row>
    <row r="850" spans="1:28" x14ac:dyDescent="0.3">
      <c r="A850" s="70"/>
      <c r="B850" s="14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c r="AA850" s="70"/>
      <c r="AB850" s="70"/>
    </row>
    <row r="851" spans="1:28" x14ac:dyDescent="0.3">
      <c r="A851" s="70"/>
      <c r="B851" s="14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c r="AA851" s="70"/>
      <c r="AB851" s="70"/>
    </row>
    <row r="852" spans="1:28" x14ac:dyDescent="0.3">
      <c r="A852" s="70"/>
      <c r="B852" s="14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c r="AA852" s="70"/>
      <c r="AB852" s="70"/>
    </row>
    <row r="853" spans="1:28" x14ac:dyDescent="0.3">
      <c r="A853" s="70"/>
      <c r="B853" s="14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c r="AA853" s="70"/>
      <c r="AB853" s="70"/>
    </row>
    <row r="854" spans="1:28" x14ac:dyDescent="0.3">
      <c r="A854" s="70"/>
      <c r="B854" s="14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c r="AA854" s="70"/>
      <c r="AB854" s="70"/>
    </row>
    <row r="855" spans="1:28" x14ac:dyDescent="0.3">
      <c r="A855" s="70"/>
      <c r="B855" s="14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c r="AA855" s="70"/>
      <c r="AB855" s="70"/>
    </row>
    <row r="856" spans="1:28" x14ac:dyDescent="0.3">
      <c r="A856" s="70"/>
      <c r="B856" s="14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c r="AA856" s="70"/>
      <c r="AB856" s="70"/>
    </row>
    <row r="857" spans="1:28" x14ac:dyDescent="0.3">
      <c r="A857" s="70"/>
      <c r="B857" s="14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c r="AA857" s="70"/>
      <c r="AB857" s="70"/>
    </row>
    <row r="858" spans="1:28" x14ac:dyDescent="0.3">
      <c r="A858" s="70"/>
      <c r="B858" s="14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c r="AA858" s="70"/>
      <c r="AB858" s="70"/>
    </row>
    <row r="859" spans="1:28" x14ac:dyDescent="0.3">
      <c r="A859" s="70"/>
      <c r="B859" s="14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c r="AA859" s="70"/>
      <c r="AB859" s="70"/>
    </row>
    <row r="860" spans="1:28" x14ac:dyDescent="0.3">
      <c r="A860" s="70"/>
      <c r="B860" s="14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c r="AA860" s="70"/>
      <c r="AB860" s="70"/>
    </row>
    <row r="861" spans="1:28" x14ac:dyDescent="0.3">
      <c r="A861" s="70"/>
      <c r="B861" s="14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c r="AA861" s="70"/>
      <c r="AB861" s="70"/>
    </row>
    <row r="862" spans="1:28" x14ac:dyDescent="0.3">
      <c r="A862" s="70"/>
      <c r="B862" s="14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c r="AA862" s="70"/>
      <c r="AB862" s="70"/>
    </row>
    <row r="863" spans="1:28" x14ac:dyDescent="0.3">
      <c r="A863" s="70"/>
      <c r="B863" s="14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c r="AA863" s="70"/>
      <c r="AB863" s="70"/>
    </row>
    <row r="864" spans="1:28" x14ac:dyDescent="0.3">
      <c r="A864" s="70"/>
      <c r="B864" s="14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c r="AA864" s="70"/>
      <c r="AB864" s="70"/>
    </row>
    <row r="865" spans="1:28" x14ac:dyDescent="0.3">
      <c r="A865" s="70"/>
      <c r="B865" s="14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c r="AA865" s="70"/>
      <c r="AB865" s="70"/>
    </row>
    <row r="866" spans="1:28" x14ac:dyDescent="0.3">
      <c r="A866" s="70"/>
      <c r="B866" s="14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c r="AA866" s="70"/>
      <c r="AB866" s="70"/>
    </row>
    <row r="867" spans="1:28" x14ac:dyDescent="0.3">
      <c r="A867" s="70"/>
      <c r="B867" s="14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c r="AA867" s="70"/>
      <c r="AB867" s="70"/>
    </row>
    <row r="868" spans="1:28" x14ac:dyDescent="0.3">
      <c r="A868" s="70"/>
      <c r="B868" s="14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c r="AA868" s="70"/>
      <c r="AB868" s="70"/>
    </row>
    <row r="869" spans="1:28" x14ac:dyDescent="0.3">
      <c r="A869" s="70"/>
      <c r="B869" s="14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c r="AA869" s="70"/>
      <c r="AB869" s="70"/>
    </row>
    <row r="870" spans="1:28" x14ac:dyDescent="0.3">
      <c r="A870" s="70"/>
      <c r="B870" s="14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c r="AA870" s="70"/>
      <c r="AB870" s="70"/>
    </row>
    <row r="871" spans="1:28" x14ac:dyDescent="0.3">
      <c r="A871" s="70"/>
      <c r="B871" s="14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c r="AA871" s="70"/>
      <c r="AB871" s="70"/>
    </row>
    <row r="872" spans="1:28" x14ac:dyDescent="0.3">
      <c r="A872" s="70"/>
      <c r="B872" s="14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c r="AA872" s="70"/>
      <c r="AB872" s="70"/>
    </row>
    <row r="873" spans="1:28" x14ac:dyDescent="0.3">
      <c r="A873" s="70"/>
      <c r="B873" s="14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c r="AA873" s="70"/>
      <c r="AB873" s="70"/>
    </row>
    <row r="874" spans="1:28" x14ac:dyDescent="0.3">
      <c r="A874" s="70"/>
      <c r="B874" s="14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c r="AA874" s="70"/>
      <c r="AB874" s="70"/>
    </row>
    <row r="875" spans="1:28" x14ac:dyDescent="0.3">
      <c r="A875" s="70"/>
      <c r="B875" s="14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c r="AA875" s="70"/>
      <c r="AB875" s="70"/>
    </row>
    <row r="876" spans="1:28" x14ac:dyDescent="0.3">
      <c r="A876" s="70"/>
      <c r="B876" s="14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c r="AA876" s="70"/>
      <c r="AB876" s="70"/>
    </row>
    <row r="877" spans="1:28" x14ac:dyDescent="0.3">
      <c r="A877" s="70"/>
      <c r="B877" s="14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c r="AA877" s="70"/>
      <c r="AB877" s="70"/>
    </row>
    <row r="878" spans="1:28" x14ac:dyDescent="0.3">
      <c r="A878" s="70"/>
      <c r="B878" s="14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c r="AA878" s="70"/>
      <c r="AB878" s="70"/>
    </row>
    <row r="879" spans="1:28" x14ac:dyDescent="0.3">
      <c r="A879" s="70"/>
      <c r="B879" s="14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c r="AA879" s="70"/>
      <c r="AB879" s="70"/>
    </row>
    <row r="880" spans="1:28" x14ac:dyDescent="0.3">
      <c r="A880" s="70"/>
      <c r="B880" s="14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c r="AA880" s="70"/>
      <c r="AB880" s="70"/>
    </row>
    <row r="881" spans="1:28" x14ac:dyDescent="0.3">
      <c r="A881" s="70"/>
      <c r="B881" s="14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c r="AA881" s="70"/>
      <c r="AB881" s="70"/>
    </row>
    <row r="882" spans="1:28" x14ac:dyDescent="0.3">
      <c r="A882" s="70"/>
      <c r="B882" s="14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c r="AA882" s="70"/>
      <c r="AB882" s="70"/>
    </row>
    <row r="883" spans="1:28" x14ac:dyDescent="0.3">
      <c r="A883" s="70"/>
      <c r="B883" s="14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c r="AA883" s="70"/>
      <c r="AB883" s="70"/>
    </row>
    <row r="884" spans="1:28" x14ac:dyDescent="0.3">
      <c r="A884" s="70"/>
      <c r="B884" s="14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c r="AA884" s="70"/>
      <c r="AB884" s="70"/>
    </row>
    <row r="885" spans="1:28" x14ac:dyDescent="0.3">
      <c r="A885" s="70"/>
      <c r="B885" s="14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c r="AA885" s="70"/>
      <c r="AB885" s="70"/>
    </row>
    <row r="886" spans="1:28" x14ac:dyDescent="0.3">
      <c r="A886" s="70"/>
      <c r="B886" s="14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c r="AA886" s="70"/>
      <c r="AB886" s="70"/>
    </row>
    <row r="887" spans="1:28" x14ac:dyDescent="0.3">
      <c r="A887" s="70"/>
      <c r="B887" s="14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c r="AA887" s="70"/>
      <c r="AB887" s="70"/>
    </row>
    <row r="888" spans="1:28" x14ac:dyDescent="0.3">
      <c r="A888" s="70"/>
      <c r="B888" s="14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c r="AA888" s="70"/>
      <c r="AB888" s="70"/>
    </row>
    <row r="889" spans="1:28" x14ac:dyDescent="0.3">
      <c r="A889" s="70"/>
      <c r="B889" s="14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c r="AA889" s="70"/>
      <c r="AB889" s="70"/>
    </row>
    <row r="890" spans="1:28" x14ac:dyDescent="0.3">
      <c r="A890" s="70"/>
      <c r="B890" s="14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c r="AA890" s="70"/>
      <c r="AB890" s="70"/>
    </row>
    <row r="891" spans="1:28" x14ac:dyDescent="0.3">
      <c r="A891" s="70"/>
      <c r="B891" s="14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c r="AA891" s="70"/>
      <c r="AB891" s="70"/>
    </row>
    <row r="892" spans="1:28" x14ac:dyDescent="0.3">
      <c r="A892" s="70"/>
      <c r="B892" s="14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c r="AA892" s="70"/>
      <c r="AB892" s="70"/>
    </row>
    <row r="893" spans="1:28" x14ac:dyDescent="0.3">
      <c r="A893" s="70"/>
      <c r="B893" s="14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c r="AA893" s="70"/>
      <c r="AB893" s="70"/>
    </row>
    <row r="894" spans="1:28" x14ac:dyDescent="0.3">
      <c r="A894" s="70"/>
      <c r="B894" s="14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c r="AA894" s="70"/>
      <c r="AB894" s="70"/>
    </row>
    <row r="895" spans="1:28" x14ac:dyDescent="0.3">
      <c r="A895" s="70"/>
      <c r="B895" s="14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c r="AA895" s="70"/>
      <c r="AB895" s="70"/>
    </row>
    <row r="896" spans="1:28" x14ac:dyDescent="0.3">
      <c r="A896" s="70"/>
      <c r="B896" s="14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c r="AA896" s="70"/>
      <c r="AB896" s="70"/>
    </row>
    <row r="897" spans="1:28" x14ac:dyDescent="0.3">
      <c r="A897" s="70"/>
      <c r="B897" s="14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c r="AA897" s="70"/>
      <c r="AB897" s="70"/>
    </row>
    <row r="898" spans="1:28" x14ac:dyDescent="0.3">
      <c r="A898" s="70"/>
      <c r="B898" s="14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c r="AA898" s="70"/>
      <c r="AB898" s="70"/>
    </row>
    <row r="899" spans="1:28" x14ac:dyDescent="0.3">
      <c r="A899" s="70"/>
      <c r="B899" s="14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c r="AA899" s="70"/>
      <c r="AB899" s="70"/>
    </row>
    <row r="900" spans="1:28" x14ac:dyDescent="0.3">
      <c r="A900" s="70"/>
      <c r="B900" s="14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c r="AA900" s="70"/>
      <c r="AB900" s="70"/>
    </row>
    <row r="901" spans="1:28" x14ac:dyDescent="0.3">
      <c r="A901" s="70"/>
      <c r="B901" s="14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c r="AA901" s="70"/>
      <c r="AB901" s="70"/>
    </row>
    <row r="902" spans="1:28" x14ac:dyDescent="0.3">
      <c r="A902" s="70"/>
      <c r="B902" s="14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c r="AA902" s="70"/>
      <c r="AB902" s="70"/>
    </row>
    <row r="903" spans="1:28" x14ac:dyDescent="0.3">
      <c r="A903" s="70"/>
      <c r="B903" s="14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c r="AA903" s="70"/>
      <c r="AB903" s="70"/>
    </row>
    <row r="904" spans="1:28" x14ac:dyDescent="0.3">
      <c r="A904" s="70"/>
      <c r="B904" s="14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c r="AA904" s="70"/>
      <c r="AB904" s="70"/>
    </row>
    <row r="905" spans="1:28" x14ac:dyDescent="0.3">
      <c r="A905" s="70"/>
      <c r="B905" s="14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c r="AA905" s="70"/>
      <c r="AB905" s="70"/>
    </row>
    <row r="906" spans="1:28" x14ac:dyDescent="0.3">
      <c r="A906" s="70"/>
      <c r="B906" s="14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c r="AA906" s="70"/>
      <c r="AB906" s="70"/>
    </row>
    <row r="907" spans="1:28" x14ac:dyDescent="0.3">
      <c r="A907" s="70"/>
      <c r="B907" s="14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c r="AA907" s="70"/>
      <c r="AB907" s="70"/>
    </row>
    <row r="908" spans="1:28" x14ac:dyDescent="0.3">
      <c r="A908" s="70"/>
      <c r="B908" s="14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c r="AA908" s="70"/>
      <c r="AB908" s="70"/>
    </row>
    <row r="909" spans="1:28" x14ac:dyDescent="0.3">
      <c r="A909" s="70"/>
      <c r="B909" s="14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c r="AA909" s="70"/>
      <c r="AB909" s="70"/>
    </row>
    <row r="910" spans="1:28" x14ac:dyDescent="0.3">
      <c r="A910" s="70"/>
      <c r="B910" s="14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c r="AA910" s="70"/>
      <c r="AB910" s="70"/>
    </row>
    <row r="911" spans="1:28" x14ac:dyDescent="0.3">
      <c r="A911" s="70"/>
      <c r="B911" s="14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c r="AA911" s="70"/>
      <c r="AB911" s="70"/>
    </row>
    <row r="912" spans="1:28" x14ac:dyDescent="0.3">
      <c r="A912" s="70"/>
      <c r="B912" s="14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c r="AA912" s="70"/>
      <c r="AB912" s="70"/>
    </row>
    <row r="913" spans="1:28" x14ac:dyDescent="0.3">
      <c r="A913" s="70"/>
      <c r="B913" s="14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c r="AA913" s="70"/>
      <c r="AB913" s="70"/>
    </row>
    <row r="914" spans="1:28" x14ac:dyDescent="0.3">
      <c r="A914" s="70"/>
      <c r="B914" s="14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c r="AA914" s="70"/>
      <c r="AB914" s="70"/>
    </row>
    <row r="915" spans="1:28" x14ac:dyDescent="0.3">
      <c r="A915" s="70"/>
      <c r="B915" s="14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c r="AA915" s="70"/>
      <c r="AB915" s="70"/>
    </row>
    <row r="916" spans="1:28" x14ac:dyDescent="0.3">
      <c r="A916" s="70"/>
      <c r="B916" s="14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c r="AA916" s="70"/>
      <c r="AB916" s="70"/>
    </row>
    <row r="917" spans="1:28" x14ac:dyDescent="0.3">
      <c r="A917" s="70"/>
      <c r="B917" s="14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c r="AA917" s="70"/>
      <c r="AB917" s="70"/>
    </row>
    <row r="918" spans="1:28" x14ac:dyDescent="0.3">
      <c r="A918" s="70"/>
      <c r="B918" s="14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c r="AA918" s="70"/>
      <c r="AB918" s="70"/>
    </row>
    <row r="919" spans="1:28" x14ac:dyDescent="0.3">
      <c r="A919" s="70"/>
      <c r="B919" s="14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c r="AA919" s="70"/>
      <c r="AB919" s="70"/>
    </row>
    <row r="920" spans="1:28" x14ac:dyDescent="0.3">
      <c r="A920" s="70"/>
      <c r="B920" s="14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c r="AA920" s="70"/>
      <c r="AB920" s="70"/>
    </row>
    <row r="921" spans="1:28" x14ac:dyDescent="0.3">
      <c r="A921" s="70"/>
      <c r="B921" s="14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c r="AA921" s="70"/>
      <c r="AB921" s="70"/>
    </row>
    <row r="922" spans="1:28" x14ac:dyDescent="0.3">
      <c r="A922" s="70"/>
      <c r="B922" s="14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c r="AA922" s="70"/>
      <c r="AB922" s="70"/>
    </row>
    <row r="923" spans="1:28" x14ac:dyDescent="0.3">
      <c r="A923" s="70"/>
      <c r="B923" s="14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c r="AA923" s="70"/>
      <c r="AB923" s="70"/>
    </row>
    <row r="924" spans="1:28" x14ac:dyDescent="0.3">
      <c r="A924" s="70"/>
      <c r="B924" s="14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c r="AA924" s="70"/>
      <c r="AB924" s="70"/>
    </row>
    <row r="925" spans="1:28" x14ac:dyDescent="0.3">
      <c r="A925" s="70"/>
      <c r="B925" s="14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c r="AA925" s="70"/>
      <c r="AB925" s="70"/>
    </row>
    <row r="926" spans="1:28" x14ac:dyDescent="0.3">
      <c r="A926" s="70"/>
      <c r="B926" s="14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c r="AA926" s="70"/>
      <c r="AB926" s="70"/>
    </row>
    <row r="927" spans="1:28" x14ac:dyDescent="0.3">
      <c r="A927" s="70"/>
      <c r="B927" s="14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c r="AA927" s="70"/>
      <c r="AB927" s="70"/>
    </row>
    <row r="928" spans="1:28" x14ac:dyDescent="0.3">
      <c r="A928" s="70"/>
      <c r="B928" s="14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c r="AA928" s="70"/>
      <c r="AB928" s="70"/>
    </row>
    <row r="929" spans="1:28" x14ac:dyDescent="0.3">
      <c r="A929" s="70"/>
      <c r="B929" s="14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c r="AA929" s="70"/>
      <c r="AB929" s="70"/>
    </row>
    <row r="930" spans="1:28" x14ac:dyDescent="0.3">
      <c r="A930" s="70"/>
      <c r="B930" s="14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c r="AA930" s="70"/>
      <c r="AB930" s="70"/>
    </row>
    <row r="931" spans="1:28" x14ac:dyDescent="0.3">
      <c r="A931" s="70"/>
      <c r="B931" s="14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c r="AA931" s="70"/>
      <c r="AB931" s="70"/>
    </row>
    <row r="932" spans="1:28" x14ac:dyDescent="0.3">
      <c r="A932" s="70"/>
      <c r="B932" s="14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c r="AA932" s="70"/>
      <c r="AB932" s="70"/>
    </row>
    <row r="933" spans="1:28" x14ac:dyDescent="0.3">
      <c r="A933" s="70"/>
      <c r="B933" s="14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c r="AA933" s="70"/>
      <c r="AB933" s="70"/>
    </row>
    <row r="934" spans="1:28" x14ac:dyDescent="0.3">
      <c r="A934" s="70"/>
      <c r="B934" s="14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c r="AA934" s="70"/>
      <c r="AB934" s="70"/>
    </row>
    <row r="935" spans="1:28" x14ac:dyDescent="0.3">
      <c r="A935" s="70"/>
      <c r="B935" s="14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c r="AA935" s="70"/>
      <c r="AB935" s="70"/>
    </row>
    <row r="936" spans="1:28" x14ac:dyDescent="0.3">
      <c r="A936" s="70"/>
      <c r="B936" s="14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c r="AA936" s="70"/>
      <c r="AB936" s="70"/>
    </row>
    <row r="937" spans="1:28" x14ac:dyDescent="0.3">
      <c r="A937" s="70"/>
      <c r="B937" s="14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c r="AA937" s="70"/>
      <c r="AB937" s="70"/>
    </row>
    <row r="938" spans="1:28" x14ac:dyDescent="0.3">
      <c r="A938" s="70"/>
      <c r="B938" s="14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c r="AA938" s="70"/>
      <c r="AB938" s="70"/>
    </row>
    <row r="939" spans="1:28" x14ac:dyDescent="0.3">
      <c r="A939" s="70"/>
      <c r="B939" s="14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c r="AA939" s="70"/>
      <c r="AB939" s="70"/>
    </row>
    <row r="940" spans="1:28" x14ac:dyDescent="0.3">
      <c r="A940" s="70"/>
      <c r="B940" s="14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c r="AA940" s="70"/>
      <c r="AB940" s="70"/>
    </row>
    <row r="941" spans="1:28" x14ac:dyDescent="0.3">
      <c r="A941" s="70"/>
      <c r="B941" s="14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c r="AA941" s="70"/>
      <c r="AB941" s="70"/>
    </row>
    <row r="942" spans="1:28" x14ac:dyDescent="0.3">
      <c r="A942" s="70"/>
      <c r="B942" s="14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c r="AA942" s="70"/>
      <c r="AB942" s="70"/>
    </row>
    <row r="943" spans="1:28" x14ac:dyDescent="0.3">
      <c r="A943" s="70"/>
      <c r="B943" s="14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c r="AA943" s="70"/>
      <c r="AB943" s="70"/>
    </row>
    <row r="944" spans="1:28" x14ac:dyDescent="0.3">
      <c r="A944" s="70"/>
      <c r="B944" s="14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c r="AA944" s="70"/>
      <c r="AB944" s="70"/>
    </row>
    <row r="945" spans="1:28" x14ac:dyDescent="0.3">
      <c r="A945" s="70"/>
      <c r="B945" s="14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c r="AA945" s="70"/>
      <c r="AB945" s="70"/>
    </row>
    <row r="946" spans="1:28" x14ac:dyDescent="0.3">
      <c r="A946" s="70"/>
      <c r="B946" s="14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c r="AA946" s="70"/>
      <c r="AB946" s="70"/>
    </row>
    <row r="947" spans="1:28" x14ac:dyDescent="0.3">
      <c r="A947" s="70"/>
      <c r="B947" s="14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c r="AA947" s="70"/>
      <c r="AB947" s="70"/>
    </row>
    <row r="948" spans="1:28" x14ac:dyDescent="0.3">
      <c r="A948" s="70"/>
      <c r="B948" s="14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c r="AA948" s="70"/>
      <c r="AB948" s="70"/>
    </row>
    <row r="949" spans="1:28" x14ac:dyDescent="0.3">
      <c r="A949" s="70"/>
      <c r="B949" s="14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c r="AA949" s="70"/>
      <c r="AB949" s="70"/>
    </row>
    <row r="950" spans="1:28" x14ac:dyDescent="0.3">
      <c r="A950" s="70"/>
      <c r="B950" s="14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c r="AA950" s="70"/>
      <c r="AB950" s="70"/>
    </row>
    <row r="951" spans="1:28" x14ac:dyDescent="0.3">
      <c r="A951" s="70"/>
      <c r="B951" s="14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c r="AA951" s="70"/>
      <c r="AB951" s="70"/>
    </row>
    <row r="952" spans="1:28" x14ac:dyDescent="0.3">
      <c r="A952" s="70"/>
      <c r="B952" s="14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c r="AA952" s="70"/>
      <c r="AB952" s="70"/>
    </row>
    <row r="953" spans="1:28" x14ac:dyDescent="0.3">
      <c r="A953" s="70"/>
      <c r="B953" s="14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c r="AA953" s="70"/>
      <c r="AB953" s="70"/>
    </row>
    <row r="954" spans="1:28" x14ac:dyDescent="0.3">
      <c r="A954" s="70"/>
      <c r="B954" s="14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c r="AA954" s="70"/>
      <c r="AB954" s="70"/>
    </row>
    <row r="955" spans="1:28" x14ac:dyDescent="0.3">
      <c r="A955" s="70"/>
      <c r="B955" s="14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c r="AA955" s="70"/>
      <c r="AB955" s="70"/>
    </row>
    <row r="956" spans="1:28" x14ac:dyDescent="0.3">
      <c r="A956" s="70"/>
      <c r="B956" s="14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c r="AA956" s="70"/>
      <c r="AB956" s="70"/>
    </row>
    <row r="957" spans="1:28" x14ac:dyDescent="0.3">
      <c r="A957" s="70"/>
      <c r="B957" s="14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c r="AA957" s="70"/>
      <c r="AB957" s="70"/>
    </row>
    <row r="958" spans="1:28" x14ac:dyDescent="0.3">
      <c r="A958" s="70"/>
      <c r="B958" s="14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c r="AA958" s="70"/>
      <c r="AB958" s="70"/>
    </row>
    <row r="959" spans="1:28" x14ac:dyDescent="0.3">
      <c r="A959" s="70"/>
      <c r="B959" s="14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c r="AA959" s="70"/>
      <c r="AB959" s="70"/>
    </row>
    <row r="960" spans="1:28" x14ac:dyDescent="0.3">
      <c r="A960" s="70"/>
      <c r="B960" s="14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c r="AA960" s="70"/>
      <c r="AB960" s="70"/>
    </row>
    <row r="961" spans="1:28" x14ac:dyDescent="0.3">
      <c r="A961" s="70"/>
      <c r="B961" s="14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c r="AA961" s="70"/>
      <c r="AB961" s="70"/>
    </row>
    <row r="962" spans="1:28" x14ac:dyDescent="0.3">
      <c r="A962" s="70"/>
      <c r="B962" s="14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c r="AA962" s="70"/>
      <c r="AB962" s="70"/>
    </row>
    <row r="963" spans="1:28" x14ac:dyDescent="0.3">
      <c r="A963" s="70"/>
      <c r="B963" s="14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c r="AA963" s="70"/>
      <c r="AB963" s="70"/>
    </row>
    <row r="964" spans="1:28" x14ac:dyDescent="0.3">
      <c r="A964" s="70"/>
      <c r="B964" s="14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c r="AA964" s="70"/>
      <c r="AB964" s="70"/>
    </row>
    <row r="965" spans="1:28" x14ac:dyDescent="0.3">
      <c r="A965" s="70"/>
      <c r="B965" s="14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c r="AA965" s="70"/>
      <c r="AB965" s="70"/>
    </row>
    <row r="966" spans="1:28" x14ac:dyDescent="0.3">
      <c r="A966" s="70"/>
      <c r="B966" s="14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c r="AA966" s="70"/>
      <c r="AB966" s="70"/>
    </row>
    <row r="967" spans="1:28" x14ac:dyDescent="0.3">
      <c r="A967" s="70"/>
      <c r="B967" s="14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c r="AA967" s="70"/>
      <c r="AB967" s="70"/>
    </row>
    <row r="968" spans="1:28" x14ac:dyDescent="0.3">
      <c r="A968" s="70"/>
      <c r="B968" s="14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c r="AA968" s="70"/>
      <c r="AB968" s="70"/>
    </row>
    <row r="969" spans="1:28" x14ac:dyDescent="0.3">
      <c r="A969" s="70"/>
      <c r="B969" s="14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c r="AA969" s="70"/>
      <c r="AB969" s="70"/>
    </row>
    <row r="970" spans="1:28" x14ac:dyDescent="0.3">
      <c r="A970" s="70"/>
      <c r="B970" s="14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c r="AA970" s="70"/>
      <c r="AB970" s="70"/>
    </row>
    <row r="971" spans="1:28" x14ac:dyDescent="0.3">
      <c r="A971" s="70"/>
      <c r="B971" s="14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c r="AA971" s="70"/>
      <c r="AB971" s="70"/>
    </row>
    <row r="972" spans="1:28" x14ac:dyDescent="0.3">
      <c r="A972" s="70"/>
      <c r="B972" s="14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c r="AA972" s="70"/>
      <c r="AB972" s="70"/>
    </row>
    <row r="973" spans="1:28" x14ac:dyDescent="0.3">
      <c r="A973" s="70"/>
      <c r="B973" s="14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c r="AA973" s="70"/>
      <c r="AB973" s="70"/>
    </row>
    <row r="974" spans="1:28" x14ac:dyDescent="0.3">
      <c r="A974" s="70"/>
      <c r="B974" s="14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c r="AA974" s="70"/>
      <c r="AB974" s="70"/>
    </row>
    <row r="975" spans="1:28" x14ac:dyDescent="0.3">
      <c r="A975" s="70"/>
      <c r="B975" s="14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c r="AA975" s="70"/>
      <c r="AB975" s="70"/>
    </row>
    <row r="976" spans="1:28" x14ac:dyDescent="0.3">
      <c r="A976" s="70"/>
      <c r="B976" s="14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c r="AA976" s="70"/>
      <c r="AB976" s="70"/>
    </row>
    <row r="977" spans="1:28" x14ac:dyDescent="0.3">
      <c r="A977" s="70"/>
      <c r="B977" s="14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c r="AA977" s="70"/>
      <c r="AB977" s="70"/>
    </row>
    <row r="978" spans="1:28" x14ac:dyDescent="0.3">
      <c r="A978" s="70"/>
      <c r="B978" s="14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c r="AA978" s="70"/>
      <c r="AB978" s="70"/>
    </row>
    <row r="979" spans="1:28" x14ac:dyDescent="0.3">
      <c r="A979" s="70"/>
      <c r="B979" s="14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c r="AA979" s="70"/>
      <c r="AB979" s="70"/>
    </row>
    <row r="980" spans="1:28" x14ac:dyDescent="0.3">
      <c r="A980" s="70"/>
      <c r="B980" s="14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c r="AA980" s="70"/>
      <c r="AB980" s="70"/>
    </row>
    <row r="981" spans="1:28" x14ac:dyDescent="0.3">
      <c r="A981" s="70"/>
      <c r="B981" s="14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c r="AA981" s="70"/>
      <c r="AB981" s="70"/>
    </row>
    <row r="982" spans="1:28" x14ac:dyDescent="0.3">
      <c r="A982" s="70"/>
      <c r="B982" s="14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c r="AA982" s="70"/>
      <c r="AB982" s="70"/>
    </row>
    <row r="983" spans="1:28" x14ac:dyDescent="0.3">
      <c r="A983" s="70"/>
      <c r="B983" s="14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c r="AA983" s="70"/>
      <c r="AB983" s="70"/>
    </row>
    <row r="984" spans="1:28" x14ac:dyDescent="0.3">
      <c r="A984" s="70"/>
      <c r="B984" s="14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c r="AA984" s="70"/>
      <c r="AB984" s="70"/>
    </row>
    <row r="985" spans="1:28" x14ac:dyDescent="0.3">
      <c r="A985" s="70"/>
      <c r="B985" s="14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c r="AA985" s="70"/>
      <c r="AB985" s="70"/>
    </row>
    <row r="986" spans="1:28" x14ac:dyDescent="0.3">
      <c r="A986" s="70"/>
      <c r="B986" s="14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c r="AA986" s="70"/>
      <c r="AB986" s="70"/>
    </row>
    <row r="987" spans="1:28" x14ac:dyDescent="0.3">
      <c r="A987" s="70"/>
      <c r="B987" s="14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c r="AA987" s="70"/>
      <c r="AB987" s="70"/>
    </row>
    <row r="988" spans="1:28" x14ac:dyDescent="0.3">
      <c r="A988" s="70"/>
      <c r="B988" s="14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c r="AA988" s="70"/>
      <c r="AB988" s="70"/>
    </row>
    <row r="989" spans="1:28" x14ac:dyDescent="0.3">
      <c r="A989" s="70"/>
      <c r="B989" s="14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c r="AA989" s="70"/>
      <c r="AB989" s="70"/>
    </row>
    <row r="990" spans="1:28" x14ac:dyDescent="0.3">
      <c r="A990" s="70"/>
      <c r="B990" s="14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c r="AA990" s="70"/>
      <c r="AB990" s="70"/>
    </row>
    <row r="991" spans="1:28" x14ac:dyDescent="0.3">
      <c r="A991" s="70"/>
      <c r="B991" s="14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c r="AA991" s="70"/>
      <c r="AB991" s="70"/>
    </row>
    <row r="992" spans="1:28" x14ac:dyDescent="0.3">
      <c r="A992" s="70"/>
      <c r="B992" s="14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c r="AA992" s="70"/>
      <c r="AB992" s="70"/>
    </row>
    <row r="993" spans="1:28" x14ac:dyDescent="0.3">
      <c r="A993" s="70"/>
      <c r="B993" s="14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c r="AA993" s="70"/>
      <c r="AB993" s="70"/>
    </row>
    <row r="994" spans="1:28" x14ac:dyDescent="0.3">
      <c r="A994" s="70"/>
      <c r="B994" s="14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c r="AA994" s="70"/>
      <c r="AB994" s="70"/>
    </row>
    <row r="995" spans="1:28" x14ac:dyDescent="0.3">
      <c r="A995" s="70"/>
      <c r="B995" s="14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c r="AA995" s="70"/>
      <c r="AB995" s="70"/>
    </row>
    <row r="996" spans="1:28" x14ac:dyDescent="0.3">
      <c r="A996" s="70"/>
      <c r="B996" s="14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c r="AA996" s="70"/>
      <c r="AB996" s="70"/>
    </row>
    <row r="997" spans="1:28" x14ac:dyDescent="0.3">
      <c r="A997" s="70"/>
      <c r="B997" s="14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c r="AA997" s="70"/>
      <c r="AB997" s="70"/>
    </row>
    <row r="998" spans="1:28" x14ac:dyDescent="0.3">
      <c r="A998" s="70"/>
      <c r="B998" s="14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c r="AA998" s="70"/>
      <c r="AB998" s="70"/>
    </row>
    <row r="999" spans="1:28" x14ac:dyDescent="0.3">
      <c r="A999" s="70"/>
      <c r="B999" s="14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c r="AA999" s="70"/>
      <c r="AB999" s="70"/>
    </row>
    <row r="1000" spans="1:28" x14ac:dyDescent="0.3">
      <c r="A1000" s="70"/>
      <c r="B1000" s="14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c r="AA1000" s="70"/>
      <c r="AB1000" s="70"/>
    </row>
    <row r="1001" spans="1:28" x14ac:dyDescent="0.3">
      <c r="A1001" s="70"/>
      <c r="B1001" s="140"/>
      <c r="C1001" s="70"/>
      <c r="D1001" s="70"/>
      <c r="E1001" s="70"/>
      <c r="F1001" s="70"/>
      <c r="G1001" s="70"/>
      <c r="H1001" s="70"/>
      <c r="I1001" s="70"/>
      <c r="J1001" s="70"/>
      <c r="K1001" s="70"/>
      <c r="L1001" s="70"/>
      <c r="M1001" s="70"/>
      <c r="N1001" s="70"/>
      <c r="O1001" s="70"/>
      <c r="P1001" s="70"/>
      <c r="Q1001" s="70"/>
      <c r="R1001" s="70"/>
      <c r="S1001" s="70"/>
      <c r="T1001" s="70"/>
      <c r="U1001" s="70"/>
      <c r="V1001" s="70"/>
      <c r="W1001" s="70"/>
      <c r="X1001" s="70"/>
      <c r="Y1001" s="70"/>
      <c r="Z1001" s="70"/>
      <c r="AA1001" s="70"/>
      <c r="AB1001" s="70"/>
    </row>
    <row r="1002" spans="1:28" x14ac:dyDescent="0.3">
      <c r="A1002" s="70"/>
      <c r="B1002" s="140"/>
      <c r="C1002" s="70"/>
      <c r="D1002" s="70"/>
      <c r="E1002" s="70"/>
      <c r="F1002" s="70"/>
      <c r="G1002" s="70"/>
      <c r="H1002" s="70"/>
      <c r="I1002" s="70"/>
      <c r="J1002" s="70"/>
      <c r="K1002" s="70"/>
      <c r="L1002" s="70"/>
      <c r="M1002" s="70"/>
      <c r="N1002" s="70"/>
      <c r="O1002" s="70"/>
      <c r="P1002" s="70"/>
      <c r="Q1002" s="70"/>
      <c r="R1002" s="70"/>
      <c r="S1002" s="70"/>
      <c r="T1002" s="70"/>
      <c r="U1002" s="70"/>
      <c r="V1002" s="70"/>
      <c r="W1002" s="70"/>
      <c r="X1002" s="70"/>
      <c r="Y1002" s="70"/>
      <c r="Z1002" s="70"/>
      <c r="AA1002" s="70"/>
      <c r="AB1002" s="70"/>
    </row>
    <row r="1003" spans="1:28" x14ac:dyDescent="0.3">
      <c r="A1003" s="70"/>
      <c r="B1003" s="140"/>
      <c r="C1003" s="70"/>
      <c r="D1003" s="70"/>
      <c r="E1003" s="70"/>
      <c r="F1003" s="70"/>
      <c r="G1003" s="70"/>
      <c r="H1003" s="70"/>
      <c r="I1003" s="70"/>
      <c r="J1003" s="70"/>
      <c r="K1003" s="70"/>
      <c r="L1003" s="70"/>
      <c r="M1003" s="70"/>
      <c r="N1003" s="70"/>
      <c r="O1003" s="70"/>
      <c r="P1003" s="70"/>
      <c r="Q1003" s="70"/>
      <c r="R1003" s="70"/>
      <c r="S1003" s="70"/>
      <c r="T1003" s="70"/>
      <c r="U1003" s="70"/>
      <c r="V1003" s="70"/>
      <c r="W1003" s="70"/>
      <c r="X1003" s="70"/>
      <c r="Y1003" s="70"/>
      <c r="Z1003" s="70"/>
      <c r="AA1003" s="70"/>
      <c r="AB1003" s="70"/>
    </row>
    <row r="1004" spans="1:28" x14ac:dyDescent="0.3">
      <c r="A1004" s="70"/>
      <c r="B1004" s="140"/>
      <c r="C1004" s="70"/>
      <c r="D1004" s="70"/>
      <c r="E1004" s="70"/>
      <c r="F1004" s="70"/>
      <c r="G1004" s="70"/>
      <c r="H1004" s="70"/>
      <c r="I1004" s="70"/>
      <c r="J1004" s="70"/>
      <c r="K1004" s="70"/>
      <c r="L1004" s="70"/>
      <c r="M1004" s="70"/>
      <c r="N1004" s="70"/>
      <c r="O1004" s="70"/>
      <c r="P1004" s="70"/>
      <c r="Q1004" s="70"/>
      <c r="R1004" s="70"/>
      <c r="S1004" s="70"/>
      <c r="T1004" s="70"/>
      <c r="U1004" s="70"/>
      <c r="V1004" s="70"/>
      <c r="W1004" s="70"/>
      <c r="X1004" s="70"/>
      <c r="Y1004" s="70"/>
      <c r="Z1004" s="70"/>
      <c r="AA1004" s="70"/>
      <c r="AB1004" s="70"/>
    </row>
    <row r="1005" spans="1:28" x14ac:dyDescent="0.3">
      <c r="A1005" s="70"/>
      <c r="B1005" s="140"/>
      <c r="C1005" s="70"/>
      <c r="D1005" s="70"/>
      <c r="E1005" s="70"/>
      <c r="F1005" s="70"/>
      <c r="G1005" s="70"/>
      <c r="H1005" s="70"/>
      <c r="I1005" s="70"/>
      <c r="J1005" s="70"/>
      <c r="K1005" s="70"/>
      <c r="L1005" s="70"/>
      <c r="M1005" s="70"/>
      <c r="N1005" s="70"/>
      <c r="O1005" s="70"/>
      <c r="P1005" s="70"/>
      <c r="Q1005" s="70"/>
      <c r="R1005" s="70"/>
      <c r="S1005" s="70"/>
      <c r="T1005" s="70"/>
      <c r="U1005" s="70"/>
      <c r="V1005" s="70"/>
      <c r="W1005" s="70"/>
      <c r="X1005" s="70"/>
      <c r="Y1005" s="70"/>
      <c r="Z1005" s="70"/>
      <c r="AA1005" s="70"/>
      <c r="AB1005" s="70"/>
    </row>
    <row r="1006" spans="1:28" x14ac:dyDescent="0.3">
      <c r="A1006" s="70"/>
      <c r="B1006" s="140"/>
      <c r="C1006" s="70"/>
      <c r="D1006" s="70"/>
      <c r="E1006" s="70"/>
      <c r="F1006" s="70"/>
      <c r="G1006" s="70"/>
      <c r="H1006" s="70"/>
      <c r="I1006" s="70"/>
      <c r="J1006" s="70"/>
      <c r="K1006" s="70"/>
      <c r="L1006" s="70"/>
      <c r="M1006" s="70"/>
      <c r="N1006" s="70"/>
      <c r="O1006" s="70"/>
      <c r="P1006" s="70"/>
      <c r="Q1006" s="70"/>
      <c r="R1006" s="70"/>
      <c r="S1006" s="70"/>
      <c r="T1006" s="70"/>
      <c r="U1006" s="70"/>
      <c r="V1006" s="70"/>
      <c r="W1006" s="70"/>
      <c r="X1006" s="70"/>
      <c r="Y1006" s="70"/>
      <c r="Z1006" s="70"/>
      <c r="AA1006" s="70"/>
      <c r="AB1006" s="70"/>
    </row>
    <row r="1007" spans="1:28" x14ac:dyDescent="0.3">
      <c r="A1007" s="70"/>
      <c r="B1007" s="140"/>
      <c r="C1007" s="70"/>
      <c r="D1007" s="70"/>
      <c r="E1007" s="70"/>
      <c r="F1007" s="70"/>
      <c r="G1007" s="70"/>
      <c r="H1007" s="70"/>
      <c r="I1007" s="70"/>
      <c r="J1007" s="70"/>
      <c r="K1007" s="70"/>
      <c r="L1007" s="70"/>
      <c r="M1007" s="70"/>
      <c r="N1007" s="70"/>
      <c r="O1007" s="70"/>
      <c r="P1007" s="70"/>
      <c r="Q1007" s="70"/>
      <c r="R1007" s="70"/>
      <c r="S1007" s="70"/>
      <c r="T1007" s="70"/>
      <c r="U1007" s="70"/>
      <c r="V1007" s="70"/>
      <c r="W1007" s="70"/>
      <c r="X1007" s="70"/>
      <c r="Y1007" s="70"/>
      <c r="Z1007" s="70"/>
      <c r="AA1007" s="70"/>
      <c r="AB1007" s="70"/>
    </row>
    <row r="1008" spans="1:28" x14ac:dyDescent="0.3">
      <c r="A1008" s="70"/>
      <c r="B1008" s="140"/>
      <c r="C1008" s="70"/>
      <c r="D1008" s="70"/>
      <c r="E1008" s="70"/>
      <c r="F1008" s="70"/>
      <c r="G1008" s="70"/>
      <c r="H1008" s="70"/>
      <c r="I1008" s="70"/>
      <c r="J1008" s="70"/>
      <c r="K1008" s="70"/>
      <c r="L1008" s="70"/>
      <c r="M1008" s="70"/>
      <c r="N1008" s="70"/>
      <c r="O1008" s="70"/>
      <c r="P1008" s="70"/>
      <c r="Q1008" s="70"/>
      <c r="R1008" s="70"/>
      <c r="S1008" s="70"/>
      <c r="T1008" s="70"/>
      <c r="U1008" s="70"/>
      <c r="V1008" s="70"/>
      <c r="W1008" s="70"/>
      <c r="X1008" s="70"/>
      <c r="Y1008" s="70"/>
      <c r="Z1008" s="70"/>
      <c r="AA1008" s="70"/>
      <c r="AB1008" s="70"/>
    </row>
    <row r="1009" spans="1:28" x14ac:dyDescent="0.3">
      <c r="A1009" s="70"/>
      <c r="B1009" s="140"/>
      <c r="C1009" s="70"/>
      <c r="D1009" s="70"/>
      <c r="E1009" s="70"/>
      <c r="F1009" s="70"/>
      <c r="G1009" s="70"/>
      <c r="H1009" s="70"/>
      <c r="I1009" s="70"/>
      <c r="J1009" s="70"/>
      <c r="K1009" s="70"/>
      <c r="L1009" s="70"/>
      <c r="M1009" s="70"/>
      <c r="N1009" s="70"/>
      <c r="O1009" s="70"/>
      <c r="P1009" s="70"/>
      <c r="Q1009" s="70"/>
      <c r="R1009" s="70"/>
      <c r="S1009" s="70"/>
      <c r="T1009" s="70"/>
      <c r="U1009" s="70"/>
      <c r="V1009" s="70"/>
      <c r="W1009" s="70"/>
      <c r="X1009" s="70"/>
      <c r="Y1009" s="70"/>
      <c r="Z1009" s="70"/>
      <c r="AA1009" s="70"/>
      <c r="AB1009" s="70"/>
    </row>
    <row r="1010" spans="1:28" x14ac:dyDescent="0.3">
      <c r="A1010" s="70"/>
      <c r="B1010" s="140"/>
      <c r="C1010" s="70"/>
      <c r="D1010" s="70"/>
      <c r="E1010" s="70"/>
      <c r="F1010" s="70"/>
      <c r="G1010" s="70"/>
      <c r="H1010" s="70"/>
      <c r="I1010" s="70"/>
      <c r="J1010" s="70"/>
      <c r="K1010" s="70"/>
      <c r="L1010" s="70"/>
      <c r="M1010" s="70"/>
      <c r="N1010" s="70"/>
      <c r="O1010" s="70"/>
      <c r="P1010" s="70"/>
      <c r="Q1010" s="70"/>
      <c r="R1010" s="70"/>
      <c r="S1010" s="70"/>
      <c r="T1010" s="70"/>
      <c r="U1010" s="70"/>
      <c r="V1010" s="70"/>
      <c r="W1010" s="70"/>
      <c r="X1010" s="70"/>
      <c r="Y1010" s="70"/>
      <c r="Z1010" s="70"/>
      <c r="AA1010" s="70"/>
      <c r="AB1010" s="70"/>
    </row>
    <row r="1011" spans="1:28" x14ac:dyDescent="0.3">
      <c r="A1011" s="70"/>
      <c r="B1011" s="140"/>
      <c r="C1011" s="70"/>
      <c r="D1011" s="70"/>
      <c r="E1011" s="70"/>
      <c r="F1011" s="70"/>
      <c r="G1011" s="70"/>
      <c r="H1011" s="70"/>
      <c r="I1011" s="70"/>
      <c r="J1011" s="70"/>
      <c r="K1011" s="70"/>
      <c r="L1011" s="70"/>
      <c r="M1011" s="70"/>
      <c r="N1011" s="70"/>
      <c r="O1011" s="70"/>
      <c r="P1011" s="70"/>
      <c r="Q1011" s="70"/>
      <c r="R1011" s="70"/>
      <c r="S1011" s="70"/>
      <c r="T1011" s="70"/>
      <c r="U1011" s="70"/>
      <c r="V1011" s="70"/>
      <c r="W1011" s="70"/>
      <c r="X1011" s="70"/>
      <c r="Y1011" s="70"/>
      <c r="Z1011" s="70"/>
      <c r="AA1011" s="70"/>
      <c r="AB1011" s="70"/>
    </row>
    <row r="1012" spans="1:28" x14ac:dyDescent="0.3">
      <c r="A1012" s="70"/>
      <c r="B1012" s="140"/>
      <c r="C1012" s="70"/>
      <c r="D1012" s="70"/>
      <c r="E1012" s="70"/>
      <c r="F1012" s="70"/>
      <c r="G1012" s="70"/>
      <c r="H1012" s="70"/>
      <c r="I1012" s="70"/>
      <c r="J1012" s="70"/>
      <c r="K1012" s="70"/>
      <c r="L1012" s="70"/>
      <c r="M1012" s="70"/>
      <c r="N1012" s="70"/>
      <c r="O1012" s="70"/>
      <c r="P1012" s="70"/>
      <c r="Q1012" s="70"/>
      <c r="R1012" s="70"/>
      <c r="S1012" s="70"/>
      <c r="T1012" s="70"/>
      <c r="U1012" s="70"/>
      <c r="V1012" s="70"/>
      <c r="W1012" s="70"/>
      <c r="X1012" s="70"/>
      <c r="Y1012" s="70"/>
      <c r="Z1012" s="70"/>
      <c r="AA1012" s="70"/>
      <c r="AB1012" s="70"/>
    </row>
    <row r="1013" spans="1:28" x14ac:dyDescent="0.3">
      <c r="A1013" s="70"/>
      <c r="B1013" s="140"/>
      <c r="C1013" s="70"/>
      <c r="D1013" s="70"/>
      <c r="E1013" s="70"/>
      <c r="F1013" s="70"/>
      <c r="G1013" s="70"/>
      <c r="H1013" s="70"/>
      <c r="I1013" s="70"/>
      <c r="J1013" s="70"/>
      <c r="K1013" s="70"/>
      <c r="L1013" s="70"/>
      <c r="M1013" s="70"/>
      <c r="N1013" s="70"/>
      <c r="O1013" s="70"/>
      <c r="P1013" s="70"/>
      <c r="Q1013" s="70"/>
      <c r="R1013" s="70"/>
      <c r="S1013" s="70"/>
      <c r="T1013" s="70"/>
      <c r="U1013" s="70"/>
      <c r="V1013" s="70"/>
      <c r="W1013" s="70"/>
      <c r="X1013" s="70"/>
      <c r="Y1013" s="70"/>
      <c r="Z1013" s="70"/>
      <c r="AA1013" s="70"/>
      <c r="AB1013" s="70"/>
    </row>
    <row r="1014" spans="1:28" x14ac:dyDescent="0.3">
      <c r="A1014" s="70"/>
      <c r="B1014" s="140"/>
      <c r="C1014" s="70"/>
      <c r="D1014" s="70"/>
      <c r="E1014" s="70"/>
      <c r="F1014" s="70"/>
      <c r="G1014" s="70"/>
      <c r="H1014" s="70"/>
      <c r="I1014" s="70"/>
      <c r="J1014" s="70"/>
      <c r="K1014" s="70"/>
      <c r="L1014" s="70"/>
      <c r="M1014" s="70"/>
      <c r="N1014" s="70"/>
      <c r="O1014" s="70"/>
      <c r="P1014" s="70"/>
      <c r="Q1014" s="70"/>
      <c r="R1014" s="70"/>
      <c r="S1014" s="70"/>
      <c r="T1014" s="70"/>
      <c r="U1014" s="70"/>
      <c r="V1014" s="70"/>
      <c r="W1014" s="70"/>
      <c r="X1014" s="70"/>
      <c r="Y1014" s="70"/>
      <c r="Z1014" s="70"/>
      <c r="AA1014" s="70"/>
      <c r="AB1014" s="70"/>
    </row>
    <row r="1015" spans="1:28" x14ac:dyDescent="0.3">
      <c r="A1015" s="70"/>
      <c r="B1015" s="140"/>
      <c r="C1015" s="70"/>
      <c r="D1015" s="70"/>
      <c r="E1015" s="70"/>
      <c r="F1015" s="70"/>
      <c r="G1015" s="70"/>
      <c r="H1015" s="70"/>
      <c r="I1015" s="70"/>
      <c r="J1015" s="70"/>
      <c r="K1015" s="70"/>
      <c r="L1015" s="70"/>
      <c r="M1015" s="70"/>
      <c r="N1015" s="70"/>
      <c r="O1015" s="70"/>
      <c r="P1015" s="70"/>
      <c r="Q1015" s="70"/>
      <c r="R1015" s="70"/>
      <c r="S1015" s="70"/>
      <c r="T1015" s="70"/>
      <c r="U1015" s="70"/>
      <c r="V1015" s="70"/>
      <c r="W1015" s="70"/>
      <c r="X1015" s="70"/>
      <c r="Y1015" s="70"/>
      <c r="Z1015" s="70"/>
      <c r="AA1015" s="70"/>
      <c r="AB1015" s="70"/>
    </row>
    <row r="1016" spans="1:28" x14ac:dyDescent="0.3">
      <c r="A1016" s="70"/>
      <c r="B1016" s="140"/>
      <c r="C1016" s="70"/>
      <c r="D1016" s="70"/>
      <c r="E1016" s="70"/>
      <c r="F1016" s="70"/>
      <c r="G1016" s="70"/>
      <c r="H1016" s="70"/>
      <c r="I1016" s="70"/>
      <c r="J1016" s="70"/>
      <c r="K1016" s="70"/>
      <c r="L1016" s="70"/>
      <c r="M1016" s="70"/>
      <c r="N1016" s="70"/>
      <c r="O1016" s="70"/>
      <c r="P1016" s="70"/>
      <c r="Q1016" s="70"/>
      <c r="R1016" s="70"/>
      <c r="S1016" s="70"/>
      <c r="T1016" s="70"/>
      <c r="U1016" s="70"/>
      <c r="V1016" s="70"/>
      <c r="W1016" s="70"/>
      <c r="X1016" s="70"/>
      <c r="Y1016" s="70"/>
      <c r="Z1016" s="70"/>
      <c r="AA1016" s="70"/>
      <c r="AB1016" s="70"/>
    </row>
    <row r="1017" spans="1:28" x14ac:dyDescent="0.3">
      <c r="A1017" s="70"/>
      <c r="B1017" s="140"/>
      <c r="C1017" s="70"/>
      <c r="D1017" s="70"/>
      <c r="E1017" s="70"/>
      <c r="F1017" s="70"/>
      <c r="G1017" s="70"/>
      <c r="H1017" s="70"/>
      <c r="I1017" s="70"/>
      <c r="J1017" s="70"/>
      <c r="K1017" s="70"/>
      <c r="L1017" s="70"/>
      <c r="M1017" s="70"/>
      <c r="N1017" s="70"/>
      <c r="O1017" s="70"/>
      <c r="P1017" s="70"/>
      <c r="Q1017" s="70"/>
      <c r="R1017" s="70"/>
      <c r="S1017" s="70"/>
      <c r="T1017" s="70"/>
      <c r="U1017" s="70"/>
      <c r="V1017" s="70"/>
      <c r="W1017" s="70"/>
      <c r="X1017" s="70"/>
      <c r="Y1017" s="70"/>
      <c r="Z1017" s="70"/>
      <c r="AA1017" s="70"/>
      <c r="AB1017" s="70"/>
    </row>
    <row r="1018" spans="1:28" x14ac:dyDescent="0.3">
      <c r="A1018" s="70"/>
      <c r="B1018" s="140"/>
      <c r="C1018" s="70"/>
      <c r="D1018" s="70"/>
      <c r="E1018" s="70"/>
      <c r="F1018" s="70"/>
      <c r="G1018" s="70"/>
      <c r="H1018" s="70"/>
      <c r="I1018" s="70"/>
      <c r="J1018" s="70"/>
      <c r="K1018" s="70"/>
      <c r="L1018" s="70"/>
      <c r="M1018" s="70"/>
      <c r="N1018" s="70"/>
      <c r="O1018" s="70"/>
      <c r="P1018" s="70"/>
      <c r="Q1018" s="70"/>
      <c r="R1018" s="70"/>
      <c r="S1018" s="70"/>
      <c r="T1018" s="70"/>
      <c r="U1018" s="70"/>
      <c r="V1018" s="70"/>
      <c r="W1018" s="70"/>
      <c r="X1018" s="70"/>
      <c r="Y1018" s="70"/>
      <c r="Z1018" s="70"/>
      <c r="AA1018" s="70"/>
      <c r="AB1018" s="70"/>
    </row>
    <row r="1019" spans="1:28" x14ac:dyDescent="0.3">
      <c r="A1019" s="70"/>
      <c r="B1019" s="140"/>
      <c r="C1019" s="70"/>
      <c r="D1019" s="70"/>
      <c r="E1019" s="70"/>
      <c r="F1019" s="70"/>
      <c r="G1019" s="70"/>
      <c r="H1019" s="70"/>
      <c r="I1019" s="70"/>
      <c r="J1019" s="70"/>
      <c r="K1019" s="70"/>
      <c r="L1019" s="70"/>
      <c r="M1019" s="70"/>
      <c r="N1019" s="70"/>
      <c r="O1019" s="70"/>
      <c r="P1019" s="70"/>
      <c r="Q1019" s="70"/>
      <c r="R1019" s="70"/>
      <c r="S1019" s="70"/>
      <c r="T1019" s="70"/>
      <c r="U1019" s="70"/>
      <c r="V1019" s="70"/>
      <c r="W1019" s="70"/>
      <c r="X1019" s="70"/>
      <c r="Y1019" s="70"/>
      <c r="Z1019" s="70"/>
      <c r="AA1019" s="70"/>
      <c r="AB1019" s="70"/>
    </row>
    <row r="1020" spans="1:28" x14ac:dyDescent="0.3">
      <c r="A1020" s="70"/>
      <c r="B1020" s="140"/>
      <c r="C1020" s="70"/>
      <c r="D1020" s="70"/>
      <c r="E1020" s="70"/>
      <c r="F1020" s="70"/>
      <c r="G1020" s="70"/>
      <c r="H1020" s="70"/>
      <c r="I1020" s="70"/>
      <c r="J1020" s="70"/>
      <c r="K1020" s="70"/>
      <c r="L1020" s="70"/>
      <c r="M1020" s="70"/>
      <c r="N1020" s="70"/>
      <c r="O1020" s="70"/>
      <c r="P1020" s="70"/>
      <c r="Q1020" s="70"/>
      <c r="R1020" s="70"/>
      <c r="S1020" s="70"/>
      <c r="T1020" s="70"/>
      <c r="U1020" s="70"/>
      <c r="V1020" s="70"/>
      <c r="W1020" s="70"/>
      <c r="X1020" s="70"/>
      <c r="Y1020" s="70"/>
      <c r="Z1020" s="70"/>
      <c r="AA1020" s="70"/>
      <c r="AB1020" s="70"/>
    </row>
    <row r="1021" spans="1:28" x14ac:dyDescent="0.3">
      <c r="A1021" s="70"/>
      <c r="B1021" s="140"/>
      <c r="C1021" s="70"/>
      <c r="D1021" s="70"/>
      <c r="E1021" s="70"/>
      <c r="F1021" s="70"/>
      <c r="G1021" s="70"/>
      <c r="H1021" s="70"/>
      <c r="I1021" s="70"/>
      <c r="J1021" s="70"/>
      <c r="K1021" s="70"/>
      <c r="L1021" s="70"/>
      <c r="M1021" s="70"/>
      <c r="N1021" s="70"/>
      <c r="O1021" s="70"/>
      <c r="P1021" s="70"/>
      <c r="Q1021" s="70"/>
      <c r="R1021" s="70"/>
      <c r="S1021" s="70"/>
      <c r="T1021" s="70"/>
      <c r="U1021" s="70"/>
      <c r="V1021" s="70"/>
      <c r="W1021" s="70"/>
      <c r="X1021" s="70"/>
      <c r="Y1021" s="70"/>
      <c r="Z1021" s="70"/>
      <c r="AA1021" s="70"/>
      <c r="AB1021" s="70"/>
    </row>
    <row r="1022" spans="1:28" x14ac:dyDescent="0.3">
      <c r="A1022" s="70"/>
      <c r="B1022" s="140"/>
      <c r="C1022" s="70"/>
      <c r="D1022" s="70"/>
      <c r="E1022" s="70"/>
      <c r="F1022" s="70"/>
      <c r="G1022" s="70"/>
      <c r="H1022" s="70"/>
      <c r="I1022" s="70"/>
      <c r="J1022" s="70"/>
      <c r="K1022" s="70"/>
      <c r="L1022" s="70"/>
      <c r="M1022" s="70"/>
      <c r="N1022" s="70"/>
      <c r="O1022" s="70"/>
      <c r="P1022" s="70"/>
      <c r="Q1022" s="70"/>
      <c r="R1022" s="70"/>
      <c r="S1022" s="70"/>
      <c r="T1022" s="70"/>
      <c r="U1022" s="70"/>
      <c r="V1022" s="70"/>
      <c r="W1022" s="70"/>
      <c r="X1022" s="70"/>
      <c r="Y1022" s="70"/>
      <c r="Z1022" s="70"/>
      <c r="AA1022" s="70"/>
      <c r="AB1022" s="70"/>
    </row>
    <row r="1023" spans="1:28" x14ac:dyDescent="0.3">
      <c r="A1023" s="70"/>
      <c r="B1023" s="140"/>
      <c r="C1023" s="70"/>
      <c r="D1023" s="70"/>
      <c r="E1023" s="70"/>
      <c r="F1023" s="70"/>
      <c r="G1023" s="70"/>
      <c r="H1023" s="70"/>
      <c r="I1023" s="70"/>
      <c r="J1023" s="70"/>
      <c r="K1023" s="70"/>
      <c r="L1023" s="70"/>
      <c r="M1023" s="70"/>
      <c r="N1023" s="70"/>
      <c r="O1023" s="70"/>
      <c r="P1023" s="70"/>
      <c r="Q1023" s="70"/>
      <c r="R1023" s="70"/>
      <c r="S1023" s="70"/>
      <c r="T1023" s="70"/>
      <c r="U1023" s="70"/>
      <c r="V1023" s="70"/>
      <c r="W1023" s="70"/>
      <c r="X1023" s="70"/>
      <c r="Y1023" s="70"/>
      <c r="Z1023" s="70"/>
      <c r="AA1023" s="70"/>
      <c r="AB1023" s="70"/>
    </row>
    <row r="1024" spans="1:28" x14ac:dyDescent="0.3">
      <c r="A1024" s="70"/>
      <c r="B1024" s="140"/>
      <c r="C1024" s="70"/>
      <c r="D1024" s="70"/>
      <c r="E1024" s="70"/>
      <c r="F1024" s="70"/>
      <c r="G1024" s="70"/>
      <c r="H1024" s="70"/>
      <c r="I1024" s="70"/>
      <c r="J1024" s="70"/>
      <c r="K1024" s="70"/>
      <c r="L1024" s="70"/>
      <c r="M1024" s="70"/>
      <c r="N1024" s="70"/>
      <c r="O1024" s="70"/>
      <c r="P1024" s="70"/>
      <c r="Q1024" s="70"/>
      <c r="R1024" s="70"/>
      <c r="S1024" s="70"/>
      <c r="T1024" s="70"/>
      <c r="U1024" s="70"/>
      <c r="V1024" s="70"/>
      <c r="W1024" s="70"/>
      <c r="X1024" s="70"/>
      <c r="Y1024" s="70"/>
      <c r="Z1024" s="70"/>
      <c r="AA1024" s="70"/>
      <c r="AB1024" s="70"/>
    </row>
    <row r="1025" spans="1:28" x14ac:dyDescent="0.3">
      <c r="A1025" s="70"/>
      <c r="B1025" s="140"/>
      <c r="C1025" s="70"/>
      <c r="D1025" s="70"/>
      <c r="E1025" s="70"/>
      <c r="F1025" s="70"/>
      <c r="G1025" s="70"/>
      <c r="H1025" s="70"/>
      <c r="I1025" s="70"/>
      <c r="J1025" s="70"/>
      <c r="K1025" s="70"/>
      <c r="L1025" s="70"/>
      <c r="M1025" s="70"/>
      <c r="N1025" s="70"/>
      <c r="O1025" s="70"/>
      <c r="P1025" s="70"/>
      <c r="Q1025" s="70"/>
      <c r="R1025" s="70"/>
      <c r="S1025" s="70"/>
      <c r="T1025" s="70"/>
      <c r="U1025" s="70"/>
      <c r="V1025" s="70"/>
      <c r="W1025" s="70"/>
      <c r="X1025" s="70"/>
      <c r="Y1025" s="70"/>
      <c r="Z1025" s="70"/>
      <c r="AA1025" s="70"/>
      <c r="AB1025" s="70"/>
    </row>
    <row r="1026" spans="1:28" x14ac:dyDescent="0.3">
      <c r="A1026" s="70"/>
      <c r="B1026" s="140"/>
      <c r="C1026" s="70"/>
      <c r="D1026" s="70"/>
      <c r="E1026" s="70"/>
      <c r="F1026" s="70"/>
      <c r="G1026" s="70"/>
      <c r="H1026" s="70"/>
      <c r="I1026" s="70"/>
      <c r="J1026" s="70"/>
      <c r="K1026" s="70"/>
      <c r="L1026" s="70"/>
      <c r="M1026" s="70"/>
      <c r="N1026" s="70"/>
      <c r="O1026" s="70"/>
      <c r="P1026" s="70"/>
      <c r="Q1026" s="70"/>
      <c r="R1026" s="70"/>
      <c r="S1026" s="70"/>
      <c r="T1026" s="70"/>
      <c r="U1026" s="70"/>
      <c r="V1026" s="70"/>
      <c r="W1026" s="70"/>
      <c r="X1026" s="70"/>
      <c r="Y1026" s="70"/>
      <c r="Z1026" s="70"/>
      <c r="AA1026" s="70"/>
      <c r="AB1026" s="70"/>
    </row>
    <row r="1027" spans="1:28" x14ac:dyDescent="0.3">
      <c r="A1027" s="70"/>
      <c r="B1027" s="140"/>
      <c r="C1027" s="70"/>
      <c r="D1027" s="70"/>
      <c r="E1027" s="70"/>
      <c r="F1027" s="70"/>
      <c r="G1027" s="70"/>
      <c r="H1027" s="70"/>
      <c r="I1027" s="70"/>
      <c r="J1027" s="70"/>
      <c r="K1027" s="70"/>
      <c r="L1027" s="70"/>
      <c r="M1027" s="70"/>
      <c r="N1027" s="70"/>
      <c r="O1027" s="70"/>
      <c r="P1027" s="70"/>
      <c r="Q1027" s="70"/>
      <c r="R1027" s="70"/>
      <c r="S1027" s="70"/>
      <c r="T1027" s="70"/>
      <c r="U1027" s="70"/>
      <c r="V1027" s="70"/>
      <c r="W1027" s="70"/>
      <c r="X1027" s="70"/>
      <c r="Y1027" s="70"/>
      <c r="Z1027" s="70"/>
      <c r="AA1027" s="70"/>
      <c r="AB1027" s="70"/>
    </row>
    <row r="1028" spans="1:28" x14ac:dyDescent="0.3">
      <c r="A1028" s="70"/>
      <c r="B1028" s="140"/>
      <c r="C1028" s="70"/>
      <c r="D1028" s="70"/>
      <c r="E1028" s="70"/>
      <c r="F1028" s="70"/>
      <c r="G1028" s="70"/>
      <c r="H1028" s="70"/>
      <c r="I1028" s="70"/>
      <c r="J1028" s="70"/>
      <c r="K1028" s="70"/>
      <c r="L1028" s="70"/>
      <c r="M1028" s="70"/>
      <c r="N1028" s="70"/>
      <c r="O1028" s="70"/>
      <c r="P1028" s="70"/>
      <c r="Q1028" s="70"/>
      <c r="R1028" s="70"/>
      <c r="S1028" s="70"/>
      <c r="T1028" s="70"/>
      <c r="U1028" s="70"/>
      <c r="V1028" s="70"/>
      <c r="W1028" s="70"/>
      <c r="X1028" s="70"/>
      <c r="Y1028" s="70"/>
      <c r="Z1028" s="70"/>
      <c r="AA1028" s="70"/>
      <c r="AB1028" s="70"/>
    </row>
    <row r="1029" spans="1:28" x14ac:dyDescent="0.3">
      <c r="A1029" s="70"/>
      <c r="B1029" s="140"/>
      <c r="C1029" s="70"/>
      <c r="D1029" s="70"/>
      <c r="E1029" s="70"/>
      <c r="F1029" s="70"/>
      <c r="G1029" s="70"/>
      <c r="H1029" s="70"/>
      <c r="I1029" s="70"/>
      <c r="J1029" s="70"/>
      <c r="K1029" s="70"/>
      <c r="L1029" s="70"/>
      <c r="M1029" s="70"/>
      <c r="N1029" s="70"/>
      <c r="O1029" s="70"/>
      <c r="P1029" s="70"/>
      <c r="Q1029" s="70"/>
      <c r="R1029" s="70"/>
      <c r="S1029" s="70"/>
      <c r="T1029" s="70"/>
      <c r="U1029" s="70"/>
      <c r="V1029" s="70"/>
      <c r="W1029" s="70"/>
      <c r="X1029" s="70"/>
      <c r="Y1029" s="70"/>
      <c r="Z1029" s="70"/>
      <c r="AA1029" s="70"/>
      <c r="AB1029" s="70"/>
    </row>
    <row r="1030" spans="1:28" x14ac:dyDescent="0.3">
      <c r="A1030" s="70"/>
      <c r="B1030" s="140"/>
      <c r="C1030" s="70"/>
      <c r="D1030" s="70"/>
      <c r="E1030" s="70"/>
      <c r="F1030" s="70"/>
      <c r="G1030" s="70"/>
      <c r="H1030" s="70"/>
      <c r="I1030" s="70"/>
      <c r="J1030" s="70"/>
      <c r="K1030" s="70"/>
      <c r="L1030" s="70"/>
      <c r="M1030" s="70"/>
      <c r="N1030" s="70"/>
      <c r="O1030" s="70"/>
      <c r="P1030" s="70"/>
      <c r="Q1030" s="70"/>
      <c r="R1030" s="70"/>
      <c r="S1030" s="70"/>
      <c r="T1030" s="70"/>
      <c r="U1030" s="70"/>
      <c r="V1030" s="70"/>
      <c r="W1030" s="70"/>
      <c r="X1030" s="70"/>
      <c r="Y1030" s="70"/>
      <c r="Z1030" s="70"/>
      <c r="AA1030" s="70"/>
      <c r="AB1030" s="70"/>
    </row>
    <row r="1031" spans="1:28" x14ac:dyDescent="0.3">
      <c r="A1031" s="70"/>
      <c r="B1031" s="140"/>
      <c r="C1031" s="70"/>
      <c r="D1031" s="70"/>
      <c r="E1031" s="70"/>
      <c r="F1031" s="70"/>
      <c r="G1031" s="70"/>
      <c r="H1031" s="70"/>
      <c r="I1031" s="70"/>
      <c r="J1031" s="70"/>
      <c r="K1031" s="70"/>
      <c r="L1031" s="70"/>
      <c r="M1031" s="70"/>
      <c r="N1031" s="70"/>
      <c r="O1031" s="70"/>
      <c r="P1031" s="70"/>
      <c r="Q1031" s="70"/>
      <c r="R1031" s="70"/>
      <c r="S1031" s="70"/>
      <c r="T1031" s="70"/>
      <c r="U1031" s="70"/>
      <c r="V1031" s="70"/>
      <c r="W1031" s="70"/>
      <c r="X1031" s="70"/>
      <c r="Y1031" s="70"/>
      <c r="Z1031" s="70"/>
      <c r="AA1031" s="70"/>
      <c r="AB1031" s="70"/>
    </row>
    <row r="1032" spans="1:28" x14ac:dyDescent="0.3">
      <c r="A1032" s="70"/>
      <c r="B1032" s="140"/>
      <c r="C1032" s="70"/>
      <c r="D1032" s="70"/>
      <c r="E1032" s="70"/>
      <c r="F1032" s="70"/>
      <c r="G1032" s="70"/>
      <c r="H1032" s="70"/>
      <c r="I1032" s="70"/>
      <c r="J1032" s="70"/>
      <c r="K1032" s="70"/>
      <c r="L1032" s="70"/>
      <c r="M1032" s="70"/>
      <c r="N1032" s="70"/>
      <c r="O1032" s="70"/>
      <c r="P1032" s="70"/>
      <c r="Q1032" s="70"/>
      <c r="R1032" s="70"/>
      <c r="S1032" s="70"/>
      <c r="T1032" s="70"/>
      <c r="U1032" s="70"/>
      <c r="V1032" s="70"/>
      <c r="W1032" s="70"/>
      <c r="X1032" s="70"/>
      <c r="Y1032" s="70"/>
      <c r="Z1032" s="70"/>
      <c r="AA1032" s="70"/>
      <c r="AB1032" s="70"/>
    </row>
    <row r="1033" spans="1:28" x14ac:dyDescent="0.3">
      <c r="A1033" s="70"/>
      <c r="B1033" s="140"/>
      <c r="C1033" s="70"/>
      <c r="D1033" s="70"/>
      <c r="E1033" s="70"/>
      <c r="F1033" s="70"/>
      <c r="G1033" s="70"/>
      <c r="H1033" s="70"/>
      <c r="I1033" s="70"/>
      <c r="J1033" s="70"/>
      <c r="K1033" s="70"/>
      <c r="L1033" s="70"/>
      <c r="M1033" s="70"/>
      <c r="N1033" s="70"/>
      <c r="O1033" s="70"/>
      <c r="P1033" s="70"/>
      <c r="Q1033" s="70"/>
      <c r="R1033" s="70"/>
      <c r="S1033" s="70"/>
      <c r="T1033" s="70"/>
      <c r="U1033" s="70"/>
      <c r="V1033" s="70"/>
      <c r="W1033" s="70"/>
      <c r="X1033" s="70"/>
      <c r="Y1033" s="70"/>
      <c r="Z1033" s="70"/>
      <c r="AA1033" s="70"/>
      <c r="AB1033" s="70"/>
    </row>
    <row r="1034" spans="1:28" x14ac:dyDescent="0.3">
      <c r="A1034" s="70"/>
      <c r="B1034" s="140"/>
      <c r="C1034" s="70"/>
      <c r="D1034" s="70"/>
      <c r="E1034" s="70"/>
      <c r="F1034" s="70"/>
      <c r="G1034" s="70"/>
      <c r="H1034" s="70"/>
      <c r="I1034" s="70"/>
      <c r="J1034" s="70"/>
      <c r="K1034" s="70"/>
      <c r="L1034" s="70"/>
      <c r="M1034" s="70"/>
      <c r="N1034" s="70"/>
      <c r="O1034" s="70"/>
      <c r="P1034" s="70"/>
      <c r="Q1034" s="70"/>
      <c r="R1034" s="70"/>
      <c r="S1034" s="70"/>
      <c r="T1034" s="70"/>
      <c r="U1034" s="70"/>
      <c r="V1034" s="70"/>
      <c r="W1034" s="70"/>
      <c r="X1034" s="70"/>
      <c r="Y1034" s="70"/>
      <c r="Z1034" s="70"/>
      <c r="AA1034" s="70"/>
      <c r="AB1034" s="70"/>
    </row>
    <row r="1035" spans="1:28" x14ac:dyDescent="0.3">
      <c r="A1035" s="70"/>
      <c r="B1035" s="140"/>
      <c r="C1035" s="70"/>
      <c r="D1035" s="70"/>
      <c r="E1035" s="70"/>
      <c r="F1035" s="70"/>
      <c r="G1035" s="70"/>
      <c r="H1035" s="70"/>
      <c r="I1035" s="70"/>
      <c r="J1035" s="70"/>
      <c r="K1035" s="70"/>
      <c r="L1035" s="70"/>
      <c r="M1035" s="70"/>
      <c r="N1035" s="70"/>
      <c r="O1035" s="70"/>
      <c r="P1035" s="70"/>
      <c r="Q1035" s="70"/>
      <c r="R1035" s="70"/>
      <c r="S1035" s="70"/>
      <c r="T1035" s="70"/>
      <c r="U1035" s="70"/>
      <c r="V1035" s="70"/>
      <c r="W1035" s="70"/>
      <c r="X1035" s="70"/>
      <c r="Y1035" s="70"/>
      <c r="Z1035" s="70"/>
      <c r="AA1035" s="70"/>
      <c r="AB1035" s="70"/>
    </row>
    <row r="1036" spans="1:28" x14ac:dyDescent="0.3">
      <c r="A1036" s="70"/>
      <c r="B1036" s="140"/>
      <c r="C1036" s="70"/>
      <c r="D1036" s="70"/>
      <c r="E1036" s="70"/>
      <c r="F1036" s="70"/>
      <c r="G1036" s="70"/>
      <c r="H1036" s="70"/>
      <c r="I1036" s="70"/>
      <c r="J1036" s="70"/>
      <c r="K1036" s="70"/>
      <c r="L1036" s="70"/>
      <c r="M1036" s="70"/>
      <c r="N1036" s="70"/>
      <c r="O1036" s="70"/>
      <c r="P1036" s="70"/>
      <c r="Q1036" s="70"/>
      <c r="R1036" s="70"/>
      <c r="S1036" s="70"/>
      <c r="T1036" s="70"/>
      <c r="U1036" s="70"/>
      <c r="V1036" s="70"/>
      <c r="W1036" s="70"/>
      <c r="X1036" s="70"/>
      <c r="Y1036" s="70"/>
      <c r="Z1036" s="70"/>
      <c r="AA1036" s="70"/>
      <c r="AB1036" s="70"/>
    </row>
    <row r="1037" spans="1:28" x14ac:dyDescent="0.3">
      <c r="A1037" s="70"/>
      <c r="B1037" s="140"/>
      <c r="C1037" s="70"/>
      <c r="D1037" s="70"/>
      <c r="E1037" s="70"/>
      <c r="F1037" s="70"/>
      <c r="G1037" s="70"/>
      <c r="H1037" s="70"/>
      <c r="I1037" s="70"/>
      <c r="J1037" s="70"/>
      <c r="K1037" s="70"/>
      <c r="L1037" s="70"/>
      <c r="M1037" s="70"/>
      <c r="N1037" s="70"/>
      <c r="O1037" s="70"/>
      <c r="P1037" s="70"/>
      <c r="Q1037" s="70"/>
      <c r="R1037" s="70"/>
      <c r="S1037" s="70"/>
      <c r="T1037" s="70"/>
      <c r="U1037" s="70"/>
      <c r="V1037" s="70"/>
      <c r="W1037" s="70"/>
      <c r="X1037" s="70"/>
      <c r="Y1037" s="70"/>
      <c r="Z1037" s="70"/>
      <c r="AA1037" s="70"/>
      <c r="AB1037" s="70"/>
    </row>
    <row r="1038" spans="1:28" x14ac:dyDescent="0.3">
      <c r="A1038" s="70"/>
      <c r="B1038" s="140"/>
      <c r="C1038" s="70"/>
      <c r="D1038" s="70"/>
      <c r="E1038" s="70"/>
      <c r="F1038" s="70"/>
      <c r="G1038" s="70"/>
      <c r="H1038" s="70"/>
      <c r="I1038" s="70"/>
      <c r="J1038" s="70"/>
      <c r="K1038" s="70"/>
      <c r="L1038" s="70"/>
      <c r="M1038" s="70"/>
      <c r="N1038" s="70"/>
      <c r="O1038" s="70"/>
      <c r="P1038" s="70"/>
      <c r="Q1038" s="70"/>
      <c r="R1038" s="70"/>
      <c r="S1038" s="70"/>
      <c r="T1038" s="70"/>
      <c r="U1038" s="70"/>
      <c r="V1038" s="70"/>
      <c r="W1038" s="70"/>
      <c r="X1038" s="70"/>
      <c r="Y1038" s="70"/>
      <c r="Z1038" s="70"/>
      <c r="AA1038" s="70"/>
      <c r="AB1038" s="70"/>
    </row>
    <row r="1039" spans="1:28" x14ac:dyDescent="0.3">
      <c r="A1039" s="70"/>
      <c r="B1039" s="140"/>
      <c r="C1039" s="70"/>
      <c r="D1039" s="70"/>
      <c r="E1039" s="70"/>
      <c r="F1039" s="70"/>
      <c r="G1039" s="70"/>
      <c r="H1039" s="70"/>
      <c r="I1039" s="70"/>
      <c r="J1039" s="70"/>
      <c r="K1039" s="70"/>
      <c r="L1039" s="70"/>
      <c r="M1039" s="70"/>
      <c r="N1039" s="70"/>
      <c r="O1039" s="70"/>
      <c r="P1039" s="70"/>
      <c r="Q1039" s="70"/>
      <c r="R1039" s="70"/>
      <c r="S1039" s="70"/>
      <c r="T1039" s="70"/>
      <c r="U1039" s="70"/>
      <c r="V1039" s="70"/>
      <c r="W1039" s="70"/>
      <c r="X1039" s="70"/>
      <c r="Y1039" s="70"/>
      <c r="Z1039" s="70"/>
      <c r="AA1039" s="70"/>
      <c r="AB1039" s="70"/>
    </row>
    <row r="1040" spans="1:28" x14ac:dyDescent="0.3">
      <c r="A1040" s="70"/>
      <c r="B1040" s="140"/>
      <c r="C1040" s="70"/>
      <c r="D1040" s="70"/>
      <c r="E1040" s="70"/>
      <c r="F1040" s="70"/>
      <c r="G1040" s="70"/>
      <c r="H1040" s="70"/>
      <c r="I1040" s="70"/>
      <c r="J1040" s="70"/>
      <c r="K1040" s="70"/>
      <c r="L1040" s="70"/>
      <c r="M1040" s="70"/>
      <c r="N1040" s="70"/>
      <c r="O1040" s="70"/>
      <c r="P1040" s="70"/>
      <c r="Q1040" s="70"/>
      <c r="R1040" s="70"/>
      <c r="S1040" s="70"/>
      <c r="T1040" s="70"/>
      <c r="U1040" s="70"/>
      <c r="V1040" s="70"/>
      <c r="W1040" s="70"/>
      <c r="X1040" s="70"/>
      <c r="Y1040" s="70"/>
      <c r="Z1040" s="70"/>
      <c r="AA1040" s="70"/>
      <c r="AB1040" s="70"/>
    </row>
  </sheetData>
  <autoFilter ref="A1:AB150"/>
  <conditionalFormatting sqref="A2:E4 G2:AB4">
    <cfRule type="expression" dxfId="501" priority="429">
      <formula>MOD(ROW(),2)=1</formula>
    </cfRule>
  </conditionalFormatting>
  <conditionalFormatting sqref="A13:C13 A12:D12 A17 A8:E8 A6:A7 C17:D17 C6:X6 K13:M13 A16:W16 R17:AB17 Y6:AB8 G12:M12 G15:AB15 G14:M14 Z13:AB14 Z16:AB16 C7:E7 G7:X8 A14:D15 P12:AB12 P13:W14 F17:P17">
    <cfRule type="expression" dxfId="500" priority="430">
      <formula>MOD(ROW(),2)=1</formula>
    </cfRule>
  </conditionalFormatting>
  <conditionalFormatting sqref="A33:F33 H33 W32:X32 R33:X33 A34:X34 A44 A46 A124:B124 D124:E124 A31:C31 R39:X42 R35:X35 A39:P39 A35:P35 D40 A45:H45 A41:P42 A18 A26 C26:D26 A36 C36:X36 A123:E123 A122 C122:D122 A134 G145:AB145 A19:AB24 A27:F27 A43:H43 A145 A29:X29 A114:AB114 C30:D30 A48:V48 Y25:AB48 F26:X26 J27:X28 A28:D28 F28 A67:A71 B70:B71 C71:D71 A73:AB73 B49:AB50 B67:AB67 A96:AB96 R112:AB113 C18:AB18 A25:X25 F40:P40 A47:D47 F47:V47 F71 C118:D118 A119:D121 F123:AB133 A130:D133 C68:D69 G68:AB68 A75:D76 A125:E129 H75:H76 C117:E117 C145:E145 A37:D38 F37:X38 J33:P33 J71:AB71 H71 F117:AB120 A55:AB66 A112:P113 X43:X48 J43:W43 C44:V44 J45:W45 W47:W48 C46:V46 F121:H122 J121:AB122 C134:H134 J134:AB134 F30:X31 J75:AB76 A51:AB52 J115:AB116 F115:H116 A115:A118 C115:D116">
    <cfRule type="expression" dxfId="499" priority="431">
      <formula>MOD(ROW(),2)=1</formula>
    </cfRule>
  </conditionalFormatting>
  <conditionalFormatting sqref="A149:E150 G149:AB149 G150:H150 J150:AB150">
    <cfRule type="expression" dxfId="498" priority="432">
      <formula>MOD(ROW(),2)=1</formula>
    </cfRule>
  </conditionalFormatting>
  <conditionalFormatting sqref="F2:F4">
    <cfRule type="expression" dxfId="497" priority="433">
      <formula>MOD(ROW(),2)=1</formula>
    </cfRule>
  </conditionalFormatting>
  <conditionalFormatting sqref="A49 C70:F70 K69:AB70 G68:N69">
    <cfRule type="expression" dxfId="496" priority="436">
      <formula>MOD(ROW(),2)=1</formula>
    </cfRule>
  </conditionalFormatting>
  <conditionalFormatting sqref="F149">
    <cfRule type="expression" dxfId="495" priority="437">
      <formula>MOD(ROW(),2)=1</formula>
    </cfRule>
  </conditionalFormatting>
  <conditionalFormatting sqref="F150">
    <cfRule type="expression" dxfId="494" priority="438">
      <formula>MOD(ROW(),2)=1</formula>
    </cfRule>
  </conditionalFormatting>
  <conditionalFormatting sqref="K13:M13">
    <cfRule type="expression" dxfId="493" priority="439">
      <formula>MOD(ROW(),2)=1</formula>
    </cfRule>
  </conditionalFormatting>
  <conditionalFormatting sqref="A32:F32 H32 J32:V32">
    <cfRule type="expression" dxfId="492" priority="440">
      <formula>MOD(ROW(),2)=1</formula>
    </cfRule>
  </conditionalFormatting>
  <conditionalFormatting sqref="Q33">
    <cfRule type="expression" dxfId="491" priority="441">
      <formula>MOD(ROW(),2)=1</formula>
    </cfRule>
  </conditionalFormatting>
  <conditionalFormatting sqref="Q135">
    <cfRule type="expression" dxfId="490" priority="442">
      <formula>MOD(ROW(),2)=1</formula>
    </cfRule>
  </conditionalFormatting>
  <conditionalFormatting sqref="Q136">
    <cfRule type="expression" dxfId="489" priority="443">
      <formula>MOD(ROW(),2)=1</formula>
    </cfRule>
  </conditionalFormatting>
  <conditionalFormatting sqref="Q137">
    <cfRule type="expression" dxfId="488" priority="444">
      <formula>MOD(ROW(),2)=1</formula>
    </cfRule>
  </conditionalFormatting>
  <conditionalFormatting sqref="Q138">
    <cfRule type="expression" dxfId="487" priority="445">
      <formula>MOD(ROW(),2)=1</formula>
    </cfRule>
  </conditionalFormatting>
  <conditionalFormatting sqref="Q139">
    <cfRule type="expression" dxfId="486" priority="446">
      <formula>MOD(ROW(),2)=1</formula>
    </cfRule>
  </conditionalFormatting>
  <conditionalFormatting sqref="Q140">
    <cfRule type="expression" dxfId="485" priority="447">
      <formula>MOD(ROW(),2)=1</formula>
    </cfRule>
  </conditionalFormatting>
  <conditionalFormatting sqref="Q141:Q142">
    <cfRule type="expression" dxfId="484" priority="448">
      <formula>MOD(ROW(),2)=1</formula>
    </cfRule>
  </conditionalFormatting>
  <conditionalFormatting sqref="Q143">
    <cfRule type="expression" dxfId="483" priority="449">
      <formula>MOD(ROW(),2)=1</formula>
    </cfRule>
  </conditionalFormatting>
  <conditionalFormatting sqref="G32">
    <cfRule type="expression" dxfId="482" priority="452">
      <formula>MOD(ROW(),2)=1</formula>
    </cfRule>
  </conditionalFormatting>
  <conditionalFormatting sqref="Q17">
    <cfRule type="expression" dxfId="481" priority="453">
      <formula>MOD(ROW(),2)=1</formula>
    </cfRule>
  </conditionalFormatting>
  <conditionalFormatting sqref="Q41:Q42">
    <cfRule type="expression" dxfId="480" priority="454">
      <formula>MOD(ROW(),2)=1</formula>
    </cfRule>
  </conditionalFormatting>
  <conditionalFormatting sqref="A40">
    <cfRule type="expression" dxfId="479" priority="455">
      <formula>MOD(ROW(),2)=1</formula>
    </cfRule>
  </conditionalFormatting>
  <conditionalFormatting sqref="C40">
    <cfRule type="expression" dxfId="478" priority="456">
      <formula>MOD(ROW(),2)=1</formula>
    </cfRule>
  </conditionalFormatting>
  <conditionalFormatting sqref="Q40">
    <cfRule type="expression" dxfId="477" priority="457">
      <formula>MOD(ROW(),2)=1</formula>
    </cfRule>
  </conditionalFormatting>
  <conditionalFormatting sqref="Q39">
    <cfRule type="expression" dxfId="476" priority="458">
      <formula>MOD(ROW(),2)=1</formula>
    </cfRule>
  </conditionalFormatting>
  <conditionalFormatting sqref="A110:P111 R110:AB111">
    <cfRule type="expression" dxfId="475" priority="459">
      <formula>MOD(ROW(),2)=1</formula>
    </cfRule>
  </conditionalFormatting>
  <conditionalFormatting sqref="B7">
    <cfRule type="expression" dxfId="474" priority="428">
      <formula>MOD(ROW(),2)=1</formula>
    </cfRule>
  </conditionalFormatting>
  <conditionalFormatting sqref="B9">
    <cfRule type="expression" dxfId="473" priority="427">
      <formula>MOD(ROW(),2)=1</formula>
    </cfRule>
  </conditionalFormatting>
  <conditionalFormatting sqref="B10">
    <cfRule type="expression" dxfId="472" priority="426">
      <formula>MOD(ROW(),2)=1</formula>
    </cfRule>
  </conditionalFormatting>
  <conditionalFormatting sqref="B11">
    <cfRule type="expression" dxfId="471" priority="425">
      <formula>MOD(ROW(),2)=1</formula>
    </cfRule>
  </conditionalFormatting>
  <conditionalFormatting sqref="A29:Y29 Z149:XFD150 Z6:XFD16 A19:Y25 C30:D30 A34:Y36 A17:D17 F17:XFD17 A49 C70:F70 A67:A71 B70:B71 C71:D71 A73:XFD73 B49:Y50 B67:Y67 A96:XFD96 Z117:XFD143 A18:XFD18 A41:Y42 A40:D40 F40:Y40 A43:H43 A45:H45 A48:V48 A47:D47 F47:V47 F71 A118:D122 F118:Y120 A134:H134 A130:D133 C68:D69 G68:Y68 K69:Y70 G68:N69 A75:D76 A123:Y129 F130:Y133 H75:H76 A117:Y117 A114:XFD114 R110:XFD113 A39:Y39 A37:D38 F37:Y38 J32:Y33 J71:Y71 H71 F136:Y143 Z55:XFD71 A110:P113 X43:Y48 Z145:XFD145 J43:W43 A44:V44 J45:W45 W47:W48 A46:V46 A136:D143 K147:XFD147 F147:I147 F121:H122 J121:Y122 J134:Y134 F30:Y30 J75:XFD76 A32:H32 A33:F33 H33 Z19:XFD52 A51:Y52 J115:XFD116 F115:H116 A115:D116">
    <cfRule type="expression" dxfId="470" priority="424">
      <formula>MOD(ROW(),2)=1</formula>
    </cfRule>
  </conditionalFormatting>
  <conditionalFormatting sqref="B18">
    <cfRule type="expression" dxfId="469" priority="423">
      <formula>MOD(ROW(),2)=1</formula>
    </cfRule>
  </conditionalFormatting>
  <conditionalFormatting sqref="B6">
    <cfRule type="expression" dxfId="468" priority="422">
      <formula>MOD(ROW(),2)=1</formula>
    </cfRule>
  </conditionalFormatting>
  <conditionalFormatting sqref="B26">
    <cfRule type="expression" dxfId="467" priority="421">
      <formula>MOD(ROW(),2)=1</formula>
    </cfRule>
  </conditionalFormatting>
  <conditionalFormatting sqref="B36">
    <cfRule type="expression" dxfId="466" priority="420">
      <formula>MOD(ROW(),2)=1</formula>
    </cfRule>
  </conditionalFormatting>
  <conditionalFormatting sqref="B40">
    <cfRule type="expression" dxfId="465" priority="419">
      <formula>MOD(ROW(),2)=1</formula>
    </cfRule>
  </conditionalFormatting>
  <conditionalFormatting sqref="B118">
    <cfRule type="expression" dxfId="464" priority="417">
      <formula>MOD(ROW(),2)=1</formula>
    </cfRule>
  </conditionalFormatting>
  <conditionalFormatting sqref="B122">
    <cfRule type="expression" dxfId="463" priority="416">
      <formula>MOD(ROW(),2)=1</formula>
    </cfRule>
  </conditionalFormatting>
  <conditionalFormatting sqref="B134">
    <cfRule type="expression" dxfId="462" priority="415">
      <formula>MOD(ROW(),2)=1</formula>
    </cfRule>
  </conditionalFormatting>
  <conditionalFormatting sqref="A2:XFD4 A16:W16 A135:B135 D135 K13:M13 A6:Y6 A151:XFD1048576 A13:C13 A31:C31 F31:Y31 A26:D26 A149:Y149 A145 C145:E145 A7:E8 G7:Y8 G14:M14 G15:Y15 A27:F27 A9:D12 A14:D15 G9:M12 P9:W11 P12:Y12 P13:W14 F26:Y26 J27:Y28 A28:D28 F28 F135:Y135 A150:H150 J150:Y150 G145:Y145 A55:Y66">
    <cfRule type="expression" dxfId="461" priority="414">
      <formula>MOD(ROW(),2)=1</formula>
    </cfRule>
  </conditionalFormatting>
  <conditionalFormatting sqref="B8">
    <cfRule type="expression" dxfId="460" priority="413">
      <formula>MOD(ROW(),2)=1</formula>
    </cfRule>
  </conditionalFormatting>
  <conditionalFormatting sqref="X9:X11">
    <cfRule type="expression" dxfId="459" priority="405">
      <formula>MOD(ROW(),2)=1</formula>
    </cfRule>
  </conditionalFormatting>
  <conditionalFormatting sqref="Y9:Y11">
    <cfRule type="expression" dxfId="458" priority="404">
      <formula>MOD(ROW(),2)=1</formula>
    </cfRule>
  </conditionalFormatting>
  <conditionalFormatting sqref="X13">
    <cfRule type="expression" dxfId="457" priority="403">
      <formula>MOD(ROW(),2)=1</formula>
    </cfRule>
  </conditionalFormatting>
  <conditionalFormatting sqref="Y13">
    <cfRule type="expression" dxfId="456" priority="402">
      <formula>MOD(ROW(),2)=1</formula>
    </cfRule>
  </conditionalFormatting>
  <conditionalFormatting sqref="X14:Y14">
    <cfRule type="expression" dxfId="455" priority="401">
      <formula>MOD(ROW(),2)=1</formula>
    </cfRule>
  </conditionalFormatting>
  <conditionalFormatting sqref="X16:Y16">
    <cfRule type="expression" dxfId="454" priority="398">
      <formula>MOD(ROW(),2)=1</formula>
    </cfRule>
  </conditionalFormatting>
  <conditionalFormatting sqref="G28:H28">
    <cfRule type="expression" dxfId="453" priority="394">
      <formula>MOD(ROW(),2)=1</formula>
    </cfRule>
  </conditionalFormatting>
  <conditionalFormatting sqref="A5:XFD5">
    <cfRule type="expression" dxfId="452" priority="393">
      <formula>MOD(ROW(),2)=1</formula>
    </cfRule>
  </conditionalFormatting>
  <conditionalFormatting sqref="D13">
    <cfRule type="expression" dxfId="451" priority="388">
      <formula>MOD(ROW(),2)=1</formula>
    </cfRule>
  </conditionalFormatting>
  <conditionalFormatting sqref="D13">
    <cfRule type="expression" dxfId="450" priority="387">
      <formula>MOD(ROW(),2)=1</formula>
    </cfRule>
  </conditionalFormatting>
  <conditionalFormatting sqref="D31">
    <cfRule type="expression" dxfId="449" priority="383">
      <formula>MOD(ROW(),2)=1</formula>
    </cfRule>
  </conditionalFormatting>
  <conditionalFormatting sqref="D31">
    <cfRule type="expression" dxfId="448" priority="382">
      <formula>MOD(ROW(),2)=1</formula>
    </cfRule>
  </conditionalFormatting>
  <conditionalFormatting sqref="B145">
    <cfRule type="expression" dxfId="447" priority="381">
      <formula>MOD(ROW(),2)=1</formula>
    </cfRule>
  </conditionalFormatting>
  <conditionalFormatting sqref="B145">
    <cfRule type="expression" dxfId="446" priority="380">
      <formula>MOD(ROW(),2)=1</formula>
    </cfRule>
  </conditionalFormatting>
  <conditionalFormatting sqref="A148:B148 K148:W148">
    <cfRule type="expression" dxfId="445" priority="379">
      <formula>MOD(ROW(),2)=1</formula>
    </cfRule>
  </conditionalFormatting>
  <conditionalFormatting sqref="C148">
    <cfRule type="expression" dxfId="444" priority="377">
      <formula>MOD(ROW(),2)=1</formula>
    </cfRule>
  </conditionalFormatting>
  <conditionalFormatting sqref="X148">
    <cfRule type="expression" dxfId="443" priority="376">
      <formula>MOD(ROW(),2)=1</formula>
    </cfRule>
  </conditionalFormatting>
  <conditionalFormatting sqref="Y148">
    <cfRule type="expression" dxfId="442" priority="375">
      <formula>MOD(ROW(),2)=1</formula>
    </cfRule>
  </conditionalFormatting>
  <conditionalFormatting sqref="F10">
    <cfRule type="expression" dxfId="441" priority="370">
      <formula>MOD(ROW(),2)=1</formula>
    </cfRule>
  </conditionalFormatting>
  <conditionalFormatting sqref="F7:F8 F12 F14:F15">
    <cfRule type="expression" dxfId="440" priority="372">
      <formula>MOD(ROW(),2)=1</formula>
    </cfRule>
  </conditionalFormatting>
  <conditionalFormatting sqref="F9">
    <cfRule type="expression" dxfId="439" priority="371">
      <formula>MOD(ROW(),2)=1</formula>
    </cfRule>
  </conditionalFormatting>
  <conditionalFormatting sqref="J13">
    <cfRule type="expression" dxfId="438" priority="367">
      <formula>MOD(ROW(),2)=1</formula>
    </cfRule>
  </conditionalFormatting>
  <conditionalFormatting sqref="F11">
    <cfRule type="expression" dxfId="437" priority="369">
      <formula>MOD(ROW(),2)=1</formula>
    </cfRule>
  </conditionalFormatting>
  <conditionalFormatting sqref="F13">
    <cfRule type="expression" dxfId="436" priority="368">
      <formula>MOD(ROW(),2)=1</formula>
    </cfRule>
  </conditionalFormatting>
  <conditionalFormatting sqref="F148">
    <cfRule type="expression" dxfId="435" priority="366">
      <formula>MOD(ROW(),2)=1</formula>
    </cfRule>
  </conditionalFormatting>
  <conditionalFormatting sqref="J148">
    <cfRule type="expression" dxfId="434" priority="365">
      <formula>MOD(ROW(),2)=1</formula>
    </cfRule>
  </conditionalFormatting>
  <conditionalFormatting sqref="G13">
    <cfRule type="expression" dxfId="433" priority="364">
      <formula>MOD(ROW(),2)=1</formula>
    </cfRule>
  </conditionalFormatting>
  <conditionalFormatting sqref="H13">
    <cfRule type="expression" dxfId="432" priority="363">
      <formula>MOD(ROW(),2)=1</formula>
    </cfRule>
  </conditionalFormatting>
  <conditionalFormatting sqref="G27:H27">
    <cfRule type="expression" dxfId="431" priority="362">
      <formula>MOD(ROW(),2)=1</formula>
    </cfRule>
  </conditionalFormatting>
  <conditionalFormatting sqref="D148">
    <cfRule type="expression" dxfId="430" priority="361">
      <formula>MOD(ROW(),2)=1</formula>
    </cfRule>
  </conditionalFormatting>
  <conditionalFormatting sqref="H148">
    <cfRule type="expression" dxfId="429" priority="360">
      <formula>MOD(ROW(),2)=1</formula>
    </cfRule>
  </conditionalFormatting>
  <conditionalFormatting sqref="A30:B30">
    <cfRule type="expression" dxfId="428" priority="359">
      <formula>MOD(ROW(),2)=1</formula>
    </cfRule>
  </conditionalFormatting>
  <conditionalFormatting sqref="A50">
    <cfRule type="expression" dxfId="427" priority="358">
      <formula>MOD(ROW(),2)=1</formula>
    </cfRule>
  </conditionalFormatting>
  <conditionalFormatting sqref="E9:E10">
    <cfRule type="expression" dxfId="426" priority="337">
      <formula>MOD(ROW(),2)=1</formula>
    </cfRule>
  </conditionalFormatting>
  <conditionalFormatting sqref="E11">
    <cfRule type="expression" dxfId="425" priority="336">
      <formula>MOD(ROW(),2)=1</formula>
    </cfRule>
  </conditionalFormatting>
  <conditionalFormatting sqref="E14:E15">
    <cfRule type="expression" dxfId="424" priority="335">
      <formula>MOD(ROW(),2)=1</formula>
    </cfRule>
  </conditionalFormatting>
  <conditionalFormatting sqref="E12">
    <cfRule type="expression" dxfId="423" priority="334">
      <formula>MOD(ROW(),2)=1</formula>
    </cfRule>
  </conditionalFormatting>
  <conditionalFormatting sqref="E13">
    <cfRule type="expression" dxfId="422" priority="333">
      <formula>MOD(ROW(),2)=1</formula>
    </cfRule>
  </conditionalFormatting>
  <conditionalFormatting sqref="I13">
    <cfRule type="expression" dxfId="421" priority="332">
      <formula>MOD(ROW(),2)=1</formula>
    </cfRule>
  </conditionalFormatting>
  <conditionalFormatting sqref="N9">
    <cfRule type="expression" dxfId="420" priority="331">
      <formula>MOD(ROW(),2)=1</formula>
    </cfRule>
  </conditionalFormatting>
  <conditionalFormatting sqref="N10">
    <cfRule type="expression" dxfId="419" priority="330">
      <formula>MOD(ROW(),2)=1</formula>
    </cfRule>
  </conditionalFormatting>
  <conditionalFormatting sqref="N11">
    <cfRule type="expression" dxfId="418" priority="329">
      <formula>MOD(ROW(),2)=1</formula>
    </cfRule>
  </conditionalFormatting>
  <conditionalFormatting sqref="N13">
    <cfRule type="expression" dxfId="417" priority="328">
      <formula>MOD(ROW(),2)=1</formula>
    </cfRule>
  </conditionalFormatting>
  <conditionalFormatting sqref="N12">
    <cfRule type="expression" dxfId="416" priority="327">
      <formula>MOD(ROW(),2)=1</formula>
    </cfRule>
  </conditionalFormatting>
  <conditionalFormatting sqref="N12">
    <cfRule type="expression" dxfId="415" priority="326">
      <formula>MOD(ROW(),2)=1</formula>
    </cfRule>
  </conditionalFormatting>
  <conditionalFormatting sqref="N14">
    <cfRule type="expression" dxfId="414" priority="325">
      <formula>MOD(ROW(),2)=1</formula>
    </cfRule>
  </conditionalFormatting>
  <conditionalFormatting sqref="E17">
    <cfRule type="expression" dxfId="413" priority="324">
      <formula>MOD(ROW(),2)=1</formula>
    </cfRule>
  </conditionalFormatting>
  <conditionalFormatting sqref="E17">
    <cfRule type="expression" dxfId="412" priority="323">
      <formula>MOD(ROW(),2)=1</formula>
    </cfRule>
  </conditionalFormatting>
  <conditionalFormatting sqref="I27">
    <cfRule type="expression" dxfId="411" priority="322">
      <formula>MOD(ROW(),2)=1</formula>
    </cfRule>
  </conditionalFormatting>
  <conditionalFormatting sqref="I27">
    <cfRule type="expression" dxfId="410" priority="321">
      <formula>MOD(ROW(),2)=1</formula>
    </cfRule>
  </conditionalFormatting>
  <conditionalFormatting sqref="E28">
    <cfRule type="expression" dxfId="409" priority="320">
      <formula>MOD(ROW(),2)=1</formula>
    </cfRule>
  </conditionalFormatting>
  <conditionalFormatting sqref="E28">
    <cfRule type="expression" dxfId="408" priority="319">
      <formula>MOD(ROW(),2)=1</formula>
    </cfRule>
  </conditionalFormatting>
  <conditionalFormatting sqref="E31">
    <cfRule type="expression" dxfId="407" priority="318">
      <formula>MOD(ROW(),2)=1</formula>
    </cfRule>
  </conditionalFormatting>
  <conditionalFormatting sqref="E31">
    <cfRule type="expression" dxfId="406" priority="317">
      <formula>MOD(ROW(),2)=1</formula>
    </cfRule>
  </conditionalFormatting>
  <conditionalFormatting sqref="I32">
    <cfRule type="expression" dxfId="405" priority="316">
      <formula>MOD(ROW(),2)=1</formula>
    </cfRule>
  </conditionalFormatting>
  <conditionalFormatting sqref="I32">
    <cfRule type="expression" dxfId="404" priority="315">
      <formula>MOD(ROW(),2)=1</formula>
    </cfRule>
  </conditionalFormatting>
  <conditionalFormatting sqref="H70 J70">
    <cfRule type="expression" dxfId="403" priority="309">
      <formula>MOD(ROW(),2)=1</formula>
    </cfRule>
  </conditionalFormatting>
  <conditionalFormatting sqref="G70">
    <cfRule type="expression" dxfId="402" priority="310">
      <formula>MOD(ROW(),2)=1</formula>
    </cfRule>
  </conditionalFormatting>
  <conditionalFormatting sqref="G70:H70 J70">
    <cfRule type="expression" dxfId="401" priority="308">
      <formula>MOD(ROW(),2)=1</formula>
    </cfRule>
  </conditionalFormatting>
  <conditionalFormatting sqref="B69">
    <cfRule type="expression" dxfId="400" priority="303">
      <formula>MOD(ROW(),2)=1</formula>
    </cfRule>
  </conditionalFormatting>
  <conditionalFormatting sqref="B69">
    <cfRule type="expression" dxfId="399" priority="302">
      <formula>MOD(ROW(),2)=1</formula>
    </cfRule>
  </conditionalFormatting>
  <conditionalFormatting sqref="B68">
    <cfRule type="expression" dxfId="398" priority="298">
      <formula>MOD(ROW(),2)=1</formula>
    </cfRule>
  </conditionalFormatting>
  <conditionalFormatting sqref="W70">
    <cfRule type="expression" dxfId="397" priority="300">
      <formula>MOD(ROW(),2)=1</formula>
    </cfRule>
  </conditionalFormatting>
  <conditionalFormatting sqref="K70:V70">
    <cfRule type="expression" dxfId="396" priority="301">
      <formula>MOD(ROW(),2)=1</formula>
    </cfRule>
  </conditionalFormatting>
  <conditionalFormatting sqref="B68">
    <cfRule type="expression" dxfId="395" priority="299">
      <formula>MOD(ROW(),2)=1</formula>
    </cfRule>
  </conditionalFormatting>
  <conditionalFormatting sqref="A72:AB72">
    <cfRule type="expression" dxfId="394" priority="297">
      <formula>MOD(ROW(),2)=1</formula>
    </cfRule>
  </conditionalFormatting>
  <conditionalFormatting sqref="A72:XFD72">
    <cfRule type="expression" dxfId="393" priority="296">
      <formula>MOD(ROW(),2)=1</formula>
    </cfRule>
  </conditionalFormatting>
  <conditionalFormatting sqref="A74 C74:AB74">
    <cfRule type="expression" dxfId="392" priority="295">
      <formula>MOD(ROW(),2)=1</formula>
    </cfRule>
  </conditionalFormatting>
  <conditionalFormatting sqref="A74:XFD74">
    <cfRule type="expression" dxfId="391" priority="294">
      <formula>MOD(ROW(),2)=1</formula>
    </cfRule>
  </conditionalFormatting>
  <conditionalFormatting sqref="B74">
    <cfRule type="expression" dxfId="390" priority="293">
      <formula>MOD(ROW(),2)=1</formula>
    </cfRule>
  </conditionalFormatting>
  <conditionalFormatting sqref="A77 C77:D77 F77:P77 X77:AB77 R77:V77">
    <cfRule type="expression" dxfId="389" priority="292">
      <formula>MOD(ROW(),2)=1</formula>
    </cfRule>
  </conditionalFormatting>
  <conditionalFormatting sqref="A77:D77 F77:P77 X77:XFD77 R77:V77">
    <cfRule type="expression" dxfId="388" priority="291">
      <formula>MOD(ROW(),2)=1</formula>
    </cfRule>
  </conditionalFormatting>
  <conditionalFormatting sqref="A81:AB81 A80:O80 Q80:AB80 A84:AB95">
    <cfRule type="expression" dxfId="387" priority="290">
      <formula>MOD(ROW(),2)=1</formula>
    </cfRule>
  </conditionalFormatting>
  <conditionalFormatting sqref="Z84:XFD95 Z80:XFD81">
    <cfRule type="expression" dxfId="386" priority="289">
      <formula>MOD(ROW(),2)=1</formula>
    </cfRule>
  </conditionalFormatting>
  <conditionalFormatting sqref="A81:Y81 A80:O80 Q80:Y80 A84:Y95">
    <cfRule type="expression" dxfId="385" priority="288">
      <formula>MOD(ROW(),2)=1</formula>
    </cfRule>
  </conditionalFormatting>
  <conditionalFormatting sqref="A78:B78 B79:AB79 F78:J78 D78 P78:AB78">
    <cfRule type="expression" dxfId="384" priority="286">
      <formula>MOD(ROW(),2)=1</formula>
    </cfRule>
  </conditionalFormatting>
  <conditionalFormatting sqref="A79">
    <cfRule type="expression" dxfId="383" priority="287">
      <formula>MOD(ROW(),2)=1</formula>
    </cfRule>
  </conditionalFormatting>
  <conditionalFormatting sqref="A79:XFD79 A78:B78 F78:J78 D78 P78:XFD78">
    <cfRule type="expression" dxfId="382" priority="285">
      <formula>MOD(ROW(),2)=1</formula>
    </cfRule>
  </conditionalFormatting>
  <conditionalFormatting sqref="G107:G108">
    <cfRule type="expression" dxfId="381" priority="276">
      <formula>MOD(ROW(),2)=1</formula>
    </cfRule>
  </conditionalFormatting>
  <conditionalFormatting sqref="A106:D106 G97 A98:E99 A107:C108 C104:E105 A103:A105 A109:E109 H107:M107 Y97:AB107 G109:AB109 Z108:AB108 H108:W108 F97:F109 G105:X105 A97:D97 A100:D102 C103:D103 G98:H104 J97:X104 E108 G106:M106 P106:X107">
    <cfRule type="expression" dxfId="380" priority="275">
      <formula>MOD(ROW(),2)=1</formula>
    </cfRule>
  </conditionalFormatting>
  <conditionalFormatting sqref="Z97:XFD109 A105:Y105 A107:C107 A97:D97 F97:H97 A98:H99 A100:D103 F100:H103 A104:H104 J97:Y104 A106:D106 F106:M107 P106:Y107">
    <cfRule type="expression" dxfId="379" priority="274">
      <formula>MOD(ROW(),2)=1</formula>
    </cfRule>
  </conditionalFormatting>
  <conditionalFormatting sqref="A108:W108 A109:Y109">
    <cfRule type="expression" dxfId="378" priority="273">
      <formula>MOD(ROW(),2)=1</formula>
    </cfRule>
  </conditionalFormatting>
  <conditionalFormatting sqref="X108:Y108">
    <cfRule type="expression" dxfId="377" priority="272">
      <formula>MOD(ROW(),2)=1</formula>
    </cfRule>
  </conditionalFormatting>
  <conditionalFormatting sqref="X108:Y108">
    <cfRule type="expression" dxfId="376" priority="271">
      <formula>MOD(ROW(),2)=1</formula>
    </cfRule>
  </conditionalFormatting>
  <conditionalFormatting sqref="D107">
    <cfRule type="expression" dxfId="375" priority="257">
      <formula>MOD(ROW(),2)=1</formula>
    </cfRule>
  </conditionalFormatting>
  <conditionalFormatting sqref="D107">
    <cfRule type="expression" dxfId="374" priority="256">
      <formula>MOD(ROW(),2)=1</formula>
    </cfRule>
  </conditionalFormatting>
  <conditionalFormatting sqref="Q110">
    <cfRule type="expression" dxfId="373" priority="251">
      <formula>MOD(ROW(),2)=1</formula>
    </cfRule>
  </conditionalFormatting>
  <conditionalFormatting sqref="Q110">
    <cfRule type="expression" dxfId="372" priority="250">
      <formula>MOD(ROW(),2)=1</formula>
    </cfRule>
  </conditionalFormatting>
  <conditionalFormatting sqref="Q112">
    <cfRule type="expression" dxfId="371" priority="249">
      <formula>MOD(ROW(),2)=1</formula>
    </cfRule>
  </conditionalFormatting>
  <conditionalFormatting sqref="Q112">
    <cfRule type="expression" dxfId="370" priority="248">
      <formula>MOD(ROW(),2)=1</formula>
    </cfRule>
  </conditionalFormatting>
  <conditionalFormatting sqref="E25">
    <cfRule type="expression" dxfId="369" priority="247">
      <formula>MOD(ROW(),2)=1</formula>
    </cfRule>
  </conditionalFormatting>
  <conditionalFormatting sqref="E40">
    <cfRule type="expression" dxfId="368" priority="246">
      <formula>MOD(ROW(),2)=1</formula>
    </cfRule>
  </conditionalFormatting>
  <conditionalFormatting sqref="E40">
    <cfRule type="expression" dxfId="367" priority="245">
      <formula>MOD(ROW(),2)=1</formula>
    </cfRule>
  </conditionalFormatting>
  <conditionalFormatting sqref="I43">
    <cfRule type="expression" dxfId="366" priority="244">
      <formula>MOD(ROW(),2)=1</formula>
    </cfRule>
  </conditionalFormatting>
  <conditionalFormatting sqref="I43">
    <cfRule type="expression" dxfId="365" priority="243">
      <formula>MOD(ROW(),2)=1</formula>
    </cfRule>
  </conditionalFormatting>
  <conditionalFormatting sqref="I45">
    <cfRule type="expression" dxfId="364" priority="242">
      <formula>MOD(ROW(),2)=1</formula>
    </cfRule>
  </conditionalFormatting>
  <conditionalFormatting sqref="I45">
    <cfRule type="expression" dxfId="363" priority="241">
      <formula>MOD(ROW(),2)=1</formula>
    </cfRule>
  </conditionalFormatting>
  <conditionalFormatting sqref="E47">
    <cfRule type="expression" dxfId="362" priority="240">
      <formula>MOD(ROW(),2)=1</formula>
    </cfRule>
  </conditionalFormatting>
  <conditionalFormatting sqref="E47">
    <cfRule type="expression" dxfId="361" priority="239">
      <formula>MOD(ROW(),2)=1</formula>
    </cfRule>
  </conditionalFormatting>
  <conditionalFormatting sqref="E71">
    <cfRule type="expression" dxfId="360" priority="238">
      <formula>MOD(ROW(),2)=1</formula>
    </cfRule>
  </conditionalFormatting>
  <conditionalFormatting sqref="E71">
    <cfRule type="expression" dxfId="359" priority="237">
      <formula>MOD(ROW(),2)=1</formula>
    </cfRule>
  </conditionalFormatting>
  <conditionalFormatting sqref="I70">
    <cfRule type="expression" dxfId="358" priority="236">
      <formula>MOD(ROW(),2)=1</formula>
    </cfRule>
  </conditionalFormatting>
  <conditionalFormatting sqref="I70">
    <cfRule type="expression" dxfId="357" priority="235">
      <formula>MOD(ROW(),2)=1</formula>
    </cfRule>
  </conditionalFormatting>
  <conditionalFormatting sqref="E75">
    <cfRule type="expression" dxfId="356" priority="232">
      <formula>MOD(ROW(),2)=1</formula>
    </cfRule>
  </conditionalFormatting>
  <conditionalFormatting sqref="E75">
    <cfRule type="expression" dxfId="355" priority="231">
      <formula>MOD(ROW(),2)=1</formula>
    </cfRule>
  </conditionalFormatting>
  <conditionalFormatting sqref="E97">
    <cfRule type="expression" dxfId="354" priority="228">
      <formula>MOD(ROW(),2)=1</formula>
    </cfRule>
  </conditionalFormatting>
  <conditionalFormatting sqref="E97">
    <cfRule type="expression" dxfId="353" priority="227">
      <formula>MOD(ROW(),2)=1</formula>
    </cfRule>
  </conditionalFormatting>
  <conditionalFormatting sqref="I98">
    <cfRule type="expression" dxfId="352" priority="222">
      <formula>MOD(ROW(),2)=1</formula>
    </cfRule>
  </conditionalFormatting>
  <conditionalFormatting sqref="I98">
    <cfRule type="expression" dxfId="351" priority="221">
      <formula>MOD(ROW(),2)=1</formula>
    </cfRule>
  </conditionalFormatting>
  <conditionalFormatting sqref="I99">
    <cfRule type="expression" dxfId="350" priority="220">
      <formula>MOD(ROW(),2)=1</formula>
    </cfRule>
  </conditionalFormatting>
  <conditionalFormatting sqref="I99">
    <cfRule type="expression" dxfId="349" priority="219">
      <formula>MOD(ROW(),2)=1</formula>
    </cfRule>
  </conditionalFormatting>
  <conditionalFormatting sqref="I100">
    <cfRule type="expression" dxfId="348" priority="218">
      <formula>MOD(ROW(),2)=1</formula>
    </cfRule>
  </conditionalFormatting>
  <conditionalFormatting sqref="I100">
    <cfRule type="expression" dxfId="347" priority="217">
      <formula>MOD(ROW(),2)=1</formula>
    </cfRule>
  </conditionalFormatting>
  <conditionalFormatting sqref="E101">
    <cfRule type="expression" dxfId="346" priority="216">
      <formula>MOD(ROW(),2)=1</formula>
    </cfRule>
  </conditionalFormatting>
  <conditionalFormatting sqref="E101">
    <cfRule type="expression" dxfId="345" priority="215">
      <formula>MOD(ROW(),2)=1</formula>
    </cfRule>
  </conditionalFormatting>
  <conditionalFormatting sqref="E102">
    <cfRule type="expression" dxfId="344" priority="212">
      <formula>MOD(ROW(),2)=1</formula>
    </cfRule>
  </conditionalFormatting>
  <conditionalFormatting sqref="E102">
    <cfRule type="expression" dxfId="343" priority="211">
      <formula>MOD(ROW(),2)=1</formula>
    </cfRule>
  </conditionalFormatting>
  <conditionalFormatting sqref="I102">
    <cfRule type="expression" dxfId="342" priority="210">
      <formula>MOD(ROW(),2)=1</formula>
    </cfRule>
  </conditionalFormatting>
  <conditionalFormatting sqref="I102">
    <cfRule type="expression" dxfId="341" priority="209">
      <formula>MOD(ROW(),2)=1</formula>
    </cfRule>
  </conditionalFormatting>
  <conditionalFormatting sqref="E103">
    <cfRule type="expression" dxfId="340" priority="208">
      <formula>MOD(ROW(),2)=1</formula>
    </cfRule>
  </conditionalFormatting>
  <conditionalFormatting sqref="E103">
    <cfRule type="expression" dxfId="339" priority="207">
      <formula>MOD(ROW(),2)=1</formula>
    </cfRule>
  </conditionalFormatting>
  <conditionalFormatting sqref="I103">
    <cfRule type="expression" dxfId="338" priority="206">
      <formula>MOD(ROW(),2)=1</formula>
    </cfRule>
  </conditionalFormatting>
  <conditionalFormatting sqref="I103">
    <cfRule type="expression" dxfId="337" priority="205">
      <formula>MOD(ROW(),2)=1</formula>
    </cfRule>
  </conditionalFormatting>
  <conditionalFormatting sqref="I104">
    <cfRule type="expression" dxfId="336" priority="204">
      <formula>MOD(ROW(),2)=1</formula>
    </cfRule>
  </conditionalFormatting>
  <conditionalFormatting sqref="I104">
    <cfRule type="expression" dxfId="335" priority="203">
      <formula>MOD(ROW(),2)=1</formula>
    </cfRule>
  </conditionalFormatting>
  <conditionalFormatting sqref="I115">
    <cfRule type="expression" dxfId="334" priority="202">
      <formula>MOD(ROW(),2)=1</formula>
    </cfRule>
  </conditionalFormatting>
  <conditionalFormatting sqref="I115">
    <cfRule type="expression" dxfId="333" priority="201">
      <formula>MOD(ROW(),2)=1</formula>
    </cfRule>
  </conditionalFormatting>
  <conditionalFormatting sqref="E118">
    <cfRule type="expression" dxfId="332" priority="200">
      <formula>MOD(ROW(),2)=1</formula>
    </cfRule>
  </conditionalFormatting>
  <conditionalFormatting sqref="E118">
    <cfRule type="expression" dxfId="331" priority="199">
      <formula>MOD(ROW(),2)=1</formula>
    </cfRule>
  </conditionalFormatting>
  <conditionalFormatting sqref="E119">
    <cfRule type="expression" dxfId="330" priority="198">
      <formula>MOD(ROW(),2)=1</formula>
    </cfRule>
  </conditionalFormatting>
  <conditionalFormatting sqref="E119">
    <cfRule type="expression" dxfId="329" priority="197">
      <formula>MOD(ROW(),2)=1</formula>
    </cfRule>
  </conditionalFormatting>
  <conditionalFormatting sqref="E120">
    <cfRule type="expression" dxfId="328" priority="196">
      <formula>MOD(ROW(),2)=1</formula>
    </cfRule>
  </conditionalFormatting>
  <conditionalFormatting sqref="E120">
    <cfRule type="expression" dxfId="327" priority="195">
      <formula>MOD(ROW(),2)=1</formula>
    </cfRule>
  </conditionalFormatting>
  <conditionalFormatting sqref="E121">
    <cfRule type="expression" dxfId="326" priority="194">
      <formula>MOD(ROW(),2)=1</formula>
    </cfRule>
  </conditionalFormatting>
  <conditionalFormatting sqref="E121">
    <cfRule type="expression" dxfId="325" priority="193">
      <formula>MOD(ROW(),2)=1</formula>
    </cfRule>
  </conditionalFormatting>
  <conditionalFormatting sqref="E122">
    <cfRule type="expression" dxfId="324" priority="192">
      <formula>MOD(ROW(),2)=1</formula>
    </cfRule>
  </conditionalFormatting>
  <conditionalFormatting sqref="E122">
    <cfRule type="expression" dxfId="323" priority="191">
      <formula>MOD(ROW(),2)=1</formula>
    </cfRule>
  </conditionalFormatting>
  <conditionalFormatting sqref="I122">
    <cfRule type="expression" dxfId="322" priority="190">
      <formula>MOD(ROW(),2)=1</formula>
    </cfRule>
  </conditionalFormatting>
  <conditionalFormatting sqref="I122">
    <cfRule type="expression" dxfId="321" priority="189">
      <formula>MOD(ROW(),2)=1</formula>
    </cfRule>
  </conditionalFormatting>
  <conditionalFormatting sqref="E133">
    <cfRule type="expression" dxfId="320" priority="184">
      <formula>MOD(ROW(),2)=1</formula>
    </cfRule>
  </conditionalFormatting>
  <conditionalFormatting sqref="E133">
    <cfRule type="expression" dxfId="319" priority="183">
      <formula>MOD(ROW(),2)=1</formula>
    </cfRule>
  </conditionalFormatting>
  <conditionalFormatting sqref="E132">
    <cfRule type="expression" dxfId="318" priority="186">
      <formula>MOD(ROW(),2)=1</formula>
    </cfRule>
  </conditionalFormatting>
  <conditionalFormatting sqref="E132">
    <cfRule type="expression" dxfId="317" priority="185">
      <formula>MOD(ROW(),2)=1</formula>
    </cfRule>
  </conditionalFormatting>
  <conditionalFormatting sqref="E68:E69">
    <cfRule type="expression" dxfId="316" priority="182">
      <formula>MOD(ROW(),2)=1</formula>
    </cfRule>
  </conditionalFormatting>
  <conditionalFormatting sqref="E68:E69">
    <cfRule type="expression" dxfId="315" priority="181">
      <formula>MOD(ROW(),2)=1</formula>
    </cfRule>
  </conditionalFormatting>
  <conditionalFormatting sqref="N70">
    <cfRule type="expression" dxfId="314" priority="180">
      <formula>MOD(ROW(),2)=1</formula>
    </cfRule>
  </conditionalFormatting>
  <conditionalFormatting sqref="E76">
    <cfRule type="expression" dxfId="313" priority="179">
      <formula>MOD(ROW(),2)=1</formula>
    </cfRule>
  </conditionalFormatting>
  <conditionalFormatting sqref="E76">
    <cfRule type="expression" dxfId="312" priority="178">
      <formula>MOD(ROW(),2)=1</formula>
    </cfRule>
  </conditionalFormatting>
  <conditionalFormatting sqref="E77">
    <cfRule type="expression" dxfId="311" priority="177">
      <formula>MOD(ROW(),2)=1</formula>
    </cfRule>
  </conditionalFormatting>
  <conditionalFormatting sqref="E77">
    <cfRule type="expression" dxfId="310" priority="176">
      <formula>MOD(ROW(),2)=1</formula>
    </cfRule>
  </conditionalFormatting>
  <conditionalFormatting sqref="E78">
    <cfRule type="expression" dxfId="309" priority="175">
      <formula>MOD(ROW(),2)=1</formula>
    </cfRule>
  </conditionalFormatting>
  <conditionalFormatting sqref="E78">
    <cfRule type="expression" dxfId="308" priority="174">
      <formula>MOD(ROW(),2)=1</formula>
    </cfRule>
  </conditionalFormatting>
  <conditionalFormatting sqref="C78">
    <cfRule type="expression" dxfId="307" priority="173">
      <formula>MOD(ROW(),2)=1</formula>
    </cfRule>
  </conditionalFormatting>
  <conditionalFormatting sqref="C78">
    <cfRule type="expression" dxfId="306" priority="172">
      <formula>MOD(ROW(),2)=1</formula>
    </cfRule>
  </conditionalFormatting>
  <conditionalFormatting sqref="E100">
    <cfRule type="expression" dxfId="305" priority="169">
      <formula>MOD(ROW(),2)=1</formula>
    </cfRule>
  </conditionalFormatting>
  <conditionalFormatting sqref="E100">
    <cfRule type="expression" dxfId="304" priority="168">
      <formula>MOD(ROW(),2)=1</formula>
    </cfRule>
  </conditionalFormatting>
  <conditionalFormatting sqref="E130">
    <cfRule type="expression" dxfId="303" priority="167">
      <formula>MOD(ROW(),2)=1</formula>
    </cfRule>
  </conditionalFormatting>
  <conditionalFormatting sqref="E130">
    <cfRule type="expression" dxfId="302" priority="166">
      <formula>MOD(ROW(),2)=1</formula>
    </cfRule>
  </conditionalFormatting>
  <conditionalFormatting sqref="G75">
    <cfRule type="expression" dxfId="301" priority="162">
      <formula>MOD(ROW(),2)=1</formula>
    </cfRule>
  </conditionalFormatting>
  <conditionalFormatting sqref="G75">
    <cfRule type="expression" dxfId="300" priority="161">
      <formula>MOD(ROW(),2)=1</formula>
    </cfRule>
  </conditionalFormatting>
  <conditionalFormatting sqref="G76">
    <cfRule type="expression" dxfId="299" priority="158">
      <formula>MOD(ROW(),2)=1</formula>
    </cfRule>
  </conditionalFormatting>
  <conditionalFormatting sqref="G76">
    <cfRule type="expression" dxfId="298" priority="157">
      <formula>MOD(ROW(),2)=1</formula>
    </cfRule>
  </conditionalFormatting>
  <conditionalFormatting sqref="I97">
    <cfRule type="expression" dxfId="297" priority="154">
      <formula>MOD(ROW(),2)=1</formula>
    </cfRule>
  </conditionalFormatting>
  <conditionalFormatting sqref="I97">
    <cfRule type="expression" dxfId="296" priority="153">
      <formula>MOD(ROW(),2)=1</formula>
    </cfRule>
  </conditionalFormatting>
  <conditionalFormatting sqref="I101">
    <cfRule type="expression" dxfId="295" priority="152">
      <formula>MOD(ROW(),2)=1</formula>
    </cfRule>
  </conditionalFormatting>
  <conditionalFormatting sqref="I101">
    <cfRule type="expression" dxfId="294" priority="151">
      <formula>MOD(ROW(),2)=1</formula>
    </cfRule>
  </conditionalFormatting>
  <conditionalFormatting sqref="G148">
    <cfRule type="expression" dxfId="293" priority="150">
      <formula>MOD(ROW(),2)=1</formula>
    </cfRule>
  </conditionalFormatting>
  <conditionalFormatting sqref="E145">
    <cfRule type="expression" dxfId="292" priority="149">
      <formula>MOD(ROW(),2)=1</formula>
    </cfRule>
  </conditionalFormatting>
  <conditionalFormatting sqref="E37">
    <cfRule type="expression" dxfId="291" priority="143">
      <formula>MOD(ROW(),2)=1</formula>
    </cfRule>
  </conditionalFormatting>
  <conditionalFormatting sqref="E37">
    <cfRule type="expression" dxfId="290" priority="142">
      <formula>MOD(ROW(),2)=1</formula>
    </cfRule>
  </conditionalFormatting>
  <conditionalFormatting sqref="E38">
    <cfRule type="expression" dxfId="289" priority="141">
      <formula>MOD(ROW(),2)=1</formula>
    </cfRule>
  </conditionalFormatting>
  <conditionalFormatting sqref="E38">
    <cfRule type="expression" dxfId="288" priority="140">
      <formula>MOD(ROW(),2)=1</formula>
    </cfRule>
  </conditionalFormatting>
  <conditionalFormatting sqref="I33">
    <cfRule type="expression" dxfId="287" priority="139">
      <formula>MOD(ROW(),2)=1</formula>
    </cfRule>
  </conditionalFormatting>
  <conditionalFormatting sqref="I33">
    <cfRule type="expression" dxfId="286" priority="138">
      <formula>MOD(ROW(),2)=1</formula>
    </cfRule>
  </conditionalFormatting>
  <conditionalFormatting sqref="G71">
    <cfRule type="expression" dxfId="285" priority="134">
      <formula>MOD(ROW(),2)=1</formula>
    </cfRule>
  </conditionalFormatting>
  <conditionalFormatting sqref="G71">
    <cfRule type="expression" dxfId="284" priority="133">
      <formula>MOD(ROW(),2)=1</formula>
    </cfRule>
  </conditionalFormatting>
  <conditionalFormatting sqref="E106">
    <cfRule type="expression" dxfId="283" priority="132">
      <formula>MOD(ROW(),2)=1</formula>
    </cfRule>
  </conditionalFormatting>
  <conditionalFormatting sqref="E106">
    <cfRule type="expression" dxfId="282" priority="131">
      <formula>MOD(ROW(),2)=1</formula>
    </cfRule>
  </conditionalFormatting>
  <conditionalFormatting sqref="E107">
    <cfRule type="expression" dxfId="281" priority="130">
      <formula>MOD(ROW(),2)=1</formula>
    </cfRule>
  </conditionalFormatting>
  <conditionalFormatting sqref="E107">
    <cfRule type="expression" dxfId="280" priority="129">
      <formula>MOD(ROW(),2)=1</formula>
    </cfRule>
  </conditionalFormatting>
  <conditionalFormatting sqref="E115">
    <cfRule type="expression" dxfId="279" priority="128">
      <formula>MOD(ROW(),2)=1</formula>
    </cfRule>
  </conditionalFormatting>
  <conditionalFormatting sqref="E115">
    <cfRule type="expression" dxfId="278" priority="127">
      <formula>MOD(ROW(),2)=1</formula>
    </cfRule>
  </conditionalFormatting>
  <conditionalFormatting sqref="E116">
    <cfRule type="expression" dxfId="277" priority="126">
      <formula>MOD(ROW(),2)=1</formula>
    </cfRule>
  </conditionalFormatting>
  <conditionalFormatting sqref="E116">
    <cfRule type="expression" dxfId="276" priority="125">
      <formula>MOD(ROW(),2)=1</formula>
    </cfRule>
  </conditionalFormatting>
  <conditionalFormatting sqref="E131">
    <cfRule type="expression" dxfId="275" priority="124">
      <formula>MOD(ROW(),2)=1</formula>
    </cfRule>
  </conditionalFormatting>
  <conditionalFormatting sqref="E131">
    <cfRule type="expression" dxfId="274" priority="123">
      <formula>MOD(ROW(),2)=1</formula>
    </cfRule>
  </conditionalFormatting>
  <conditionalFormatting sqref="E135">
    <cfRule type="expression" dxfId="273" priority="122">
      <formula>MOD(ROW(),2)=1</formula>
    </cfRule>
  </conditionalFormatting>
  <conditionalFormatting sqref="E136">
    <cfRule type="expression" dxfId="272" priority="121">
      <formula>MOD(ROW(),2)=1</formula>
    </cfRule>
  </conditionalFormatting>
  <conditionalFormatting sqref="E137">
    <cfRule type="expression" dxfId="271" priority="120">
      <formula>MOD(ROW(),2)=1</formula>
    </cfRule>
  </conditionalFormatting>
  <conditionalFormatting sqref="E138">
    <cfRule type="expression" dxfId="270" priority="119">
      <formula>MOD(ROW(),2)=1</formula>
    </cfRule>
  </conditionalFormatting>
  <conditionalFormatting sqref="E139">
    <cfRule type="expression" dxfId="269" priority="118">
      <formula>MOD(ROW(),2)=1</formula>
    </cfRule>
  </conditionalFormatting>
  <conditionalFormatting sqref="E140">
    <cfRule type="expression" dxfId="268" priority="117">
      <formula>MOD(ROW(),2)=1</formula>
    </cfRule>
  </conditionalFormatting>
  <conditionalFormatting sqref="E141">
    <cfRule type="expression" dxfId="267" priority="116">
      <formula>MOD(ROW(),2)=1</formula>
    </cfRule>
  </conditionalFormatting>
  <conditionalFormatting sqref="E142">
    <cfRule type="expression" dxfId="266" priority="115">
      <formula>MOD(ROW(),2)=1</formula>
    </cfRule>
  </conditionalFormatting>
  <conditionalFormatting sqref="E143">
    <cfRule type="expression" dxfId="265" priority="114">
      <formula>MOD(ROW(),2)=1</formula>
    </cfRule>
  </conditionalFormatting>
  <conditionalFormatting sqref="E148">
    <cfRule type="expression" dxfId="264" priority="113">
      <formula>MOD(ROW(),2)=1</formula>
    </cfRule>
  </conditionalFormatting>
  <conditionalFormatting sqref="I148">
    <cfRule type="expression" dxfId="263" priority="112">
      <formula>MOD(ROW(),2)=1</formula>
    </cfRule>
  </conditionalFormatting>
  <conditionalFormatting sqref="I150">
    <cfRule type="expression" dxfId="262" priority="111">
      <formula>MOD(ROW(),2)=1</formula>
    </cfRule>
  </conditionalFormatting>
  <conditionalFormatting sqref="I116">
    <cfRule type="expression" dxfId="261" priority="110">
      <formula>MOD(ROW(),2)=1</formula>
    </cfRule>
  </conditionalFormatting>
  <conditionalFormatting sqref="I116">
    <cfRule type="expression" dxfId="260" priority="109">
      <formula>MOD(ROW(),2)=1</formula>
    </cfRule>
  </conditionalFormatting>
  <conditionalFormatting sqref="N106:N107">
    <cfRule type="expression" dxfId="259" priority="108">
      <formula>MOD(ROW(),2)=1</formula>
    </cfRule>
  </conditionalFormatting>
  <conditionalFormatting sqref="N106:N107">
    <cfRule type="expression" dxfId="258" priority="107">
      <formula>MOD(ROW(),2)=1</formula>
    </cfRule>
  </conditionalFormatting>
  <conditionalFormatting sqref="I75">
    <cfRule type="expression" dxfId="257" priority="106">
      <formula>MOD(ROW(),2)=1</formula>
    </cfRule>
  </conditionalFormatting>
  <conditionalFormatting sqref="I75">
    <cfRule type="expression" dxfId="256" priority="105">
      <formula>MOD(ROW(),2)=1</formula>
    </cfRule>
  </conditionalFormatting>
  <conditionalFormatting sqref="I76">
    <cfRule type="expression" dxfId="255" priority="104">
      <formula>MOD(ROW(),2)=1</formula>
    </cfRule>
  </conditionalFormatting>
  <conditionalFormatting sqref="I76">
    <cfRule type="expression" dxfId="254" priority="103">
      <formula>MOD(ROW(),2)=1</formula>
    </cfRule>
  </conditionalFormatting>
  <conditionalFormatting sqref="I71">
    <cfRule type="expression" dxfId="253" priority="102">
      <formula>MOD(ROW(),2)=1</formula>
    </cfRule>
  </conditionalFormatting>
  <conditionalFormatting sqref="I71">
    <cfRule type="expression" dxfId="252" priority="101">
      <formula>MOD(ROW(),2)=1</formula>
    </cfRule>
  </conditionalFormatting>
  <conditionalFormatting sqref="O9">
    <cfRule type="expression" dxfId="251" priority="100">
      <formula>MOD(ROW(),2)=1</formula>
    </cfRule>
  </conditionalFormatting>
  <conditionalFormatting sqref="O10:O11 O13:O14">
    <cfRule type="expression" dxfId="250" priority="99">
      <formula>MOD(ROW(),2)=1</formula>
    </cfRule>
  </conditionalFormatting>
  <conditionalFormatting sqref="O12">
    <cfRule type="expression" dxfId="249" priority="98">
      <formula>MOD(ROW(),2)=1</formula>
    </cfRule>
  </conditionalFormatting>
  <conditionalFormatting sqref="F68:F69">
    <cfRule type="expression" dxfId="248" priority="95">
      <formula>MOD(ROW(),2)=1</formula>
    </cfRule>
  </conditionalFormatting>
  <conditionalFormatting sqref="F68:F69">
    <cfRule type="expression" dxfId="247" priority="94">
      <formula>MOD(ROW(),2)=1</formula>
    </cfRule>
  </conditionalFormatting>
  <conditionalFormatting sqref="F75">
    <cfRule type="expression" dxfId="246" priority="93">
      <formula>MOD(ROW(),2)=1</formula>
    </cfRule>
  </conditionalFormatting>
  <conditionalFormatting sqref="F75">
    <cfRule type="expression" dxfId="245" priority="92">
      <formula>MOD(ROW(),2)=1</formula>
    </cfRule>
  </conditionalFormatting>
  <conditionalFormatting sqref="F76">
    <cfRule type="expression" dxfId="244" priority="91">
      <formula>MOD(ROW(),2)=1</formula>
    </cfRule>
  </conditionalFormatting>
  <conditionalFormatting sqref="F76">
    <cfRule type="expression" dxfId="243" priority="90">
      <formula>MOD(ROW(),2)=1</formula>
    </cfRule>
  </conditionalFormatting>
  <conditionalFormatting sqref="O106">
    <cfRule type="expression" dxfId="242" priority="89">
      <formula>MOD(ROW(),2)=1</formula>
    </cfRule>
  </conditionalFormatting>
  <conditionalFormatting sqref="O106">
    <cfRule type="expression" dxfId="241" priority="88">
      <formula>MOD(ROW(),2)=1</formula>
    </cfRule>
  </conditionalFormatting>
  <conditionalFormatting sqref="O107">
    <cfRule type="expression" dxfId="240" priority="87">
      <formula>MOD(ROW(),2)=1</formula>
    </cfRule>
  </conditionalFormatting>
  <conditionalFormatting sqref="O107">
    <cfRule type="expression" dxfId="239" priority="86">
      <formula>MOD(ROW(),2)=1</formula>
    </cfRule>
  </conditionalFormatting>
  <conditionalFormatting sqref="F145">
    <cfRule type="expression" dxfId="238" priority="85">
      <formula>MOD(ROW(),2)=1</formula>
    </cfRule>
  </conditionalFormatting>
  <conditionalFormatting sqref="F145">
    <cfRule type="expression" dxfId="237" priority="84">
      <formula>MOD(ROW(),2)=1</formula>
    </cfRule>
  </conditionalFormatting>
  <conditionalFormatting sqref="K78:O78">
    <cfRule type="expression" dxfId="236" priority="83">
      <formula>MOD(ROW(),2)=1</formula>
    </cfRule>
  </conditionalFormatting>
  <conditionalFormatting sqref="K78:O78">
    <cfRule type="expression" dxfId="235" priority="82">
      <formula>MOD(ROW(),2)=1</formula>
    </cfRule>
  </conditionalFormatting>
  <conditionalFormatting sqref="A54:AB54 A53:O53 Q53:AB53">
    <cfRule type="expression" dxfId="234" priority="81">
      <formula>MOD(ROW(),2)=1</formula>
    </cfRule>
  </conditionalFormatting>
  <conditionalFormatting sqref="Z53:XFD54">
    <cfRule type="expression" dxfId="233" priority="80">
      <formula>MOD(ROW(),2)=1</formula>
    </cfRule>
  </conditionalFormatting>
  <conditionalFormatting sqref="A54:Y54 A53:O53 Q53:Y53">
    <cfRule type="expression" dxfId="232" priority="79">
      <formula>MOD(ROW(),2)=1</formula>
    </cfRule>
  </conditionalFormatting>
  <conditionalFormatting sqref="P53">
    <cfRule type="expression" dxfId="231" priority="78">
      <formula>MOD(ROW(),2)=1</formula>
    </cfRule>
  </conditionalFormatting>
  <conditionalFormatting sqref="P53">
    <cfRule type="expression" dxfId="230" priority="77">
      <formula>MOD(ROW(),2)=1</formula>
    </cfRule>
  </conditionalFormatting>
  <conditionalFormatting sqref="P80">
    <cfRule type="expression" dxfId="229" priority="76">
      <formula>MOD(ROW(),2)=1</formula>
    </cfRule>
  </conditionalFormatting>
  <conditionalFormatting sqref="P80">
    <cfRule type="expression" dxfId="228" priority="75">
      <formula>MOD(ROW(),2)=1</formula>
    </cfRule>
  </conditionalFormatting>
  <conditionalFormatting sqref="A83:AB83 A82:O82 Q82:AB82">
    <cfRule type="expression" dxfId="227" priority="74">
      <formula>MOD(ROW(),2)=1</formula>
    </cfRule>
  </conditionalFormatting>
  <conditionalFormatting sqref="Z82:XFD83">
    <cfRule type="expression" dxfId="226" priority="73">
      <formula>MOD(ROW(),2)=1</formula>
    </cfRule>
  </conditionalFormatting>
  <conditionalFormatting sqref="A83:Y83 A82:O82 Q82:Y82">
    <cfRule type="expression" dxfId="225" priority="72">
      <formula>MOD(ROW(),2)=1</formula>
    </cfRule>
  </conditionalFormatting>
  <conditionalFormatting sqref="P82">
    <cfRule type="expression" dxfId="224" priority="69">
      <formula>MOD(ROW(),2)=1</formula>
    </cfRule>
  </conditionalFormatting>
  <conditionalFormatting sqref="P82">
    <cfRule type="expression" dxfId="223" priority="68">
      <formula>MOD(ROW(),2)=1</formula>
    </cfRule>
  </conditionalFormatting>
  <conditionalFormatting sqref="Q111">
    <cfRule type="expression" dxfId="222" priority="46">
      <formula>MOD(ROW(),2)=1</formula>
    </cfRule>
  </conditionalFormatting>
  <conditionalFormatting sqref="Q111">
    <cfRule type="expression" dxfId="221" priority="45">
      <formula>MOD(ROW(),2)=1</formula>
    </cfRule>
  </conditionalFormatting>
  <conditionalFormatting sqref="Q113">
    <cfRule type="expression" dxfId="220" priority="44">
      <formula>MOD(ROW(),2)=1</formula>
    </cfRule>
  </conditionalFormatting>
  <conditionalFormatting sqref="Q113">
    <cfRule type="expression" dxfId="219" priority="43">
      <formula>MOD(ROW(),2)=1</formula>
    </cfRule>
  </conditionalFormatting>
  <conditionalFormatting sqref="W77">
    <cfRule type="expression" dxfId="218" priority="40">
      <formula>MOD(ROW(),2)=1</formula>
    </cfRule>
  </conditionalFormatting>
  <conditionalFormatting sqref="W77">
    <cfRule type="expression" dxfId="217" priority="39">
      <formula>MOD(ROW(),2)=1</formula>
    </cfRule>
  </conditionalFormatting>
  <conditionalFormatting sqref="A146:AB146">
    <cfRule type="expression" dxfId="216" priority="37">
      <formula>MOD(ROW(),2)=1</formula>
    </cfRule>
  </conditionalFormatting>
  <conditionalFormatting sqref="Q147">
    <cfRule type="expression" dxfId="215" priority="38">
      <formula>MOD(ROW(),2)=1</formula>
    </cfRule>
  </conditionalFormatting>
  <conditionalFormatting sqref="A147:D147 A146:XFD146">
    <cfRule type="expression" dxfId="214" priority="36">
      <formula>MOD(ROW(),2)=1</formula>
    </cfRule>
  </conditionalFormatting>
  <conditionalFormatting sqref="A144:AB144">
    <cfRule type="expression" dxfId="213" priority="29">
      <formula>MOD(ROW(),2)=1</formula>
    </cfRule>
  </conditionalFormatting>
  <conditionalFormatting sqref="A144:XFD144">
    <cfRule type="expression" dxfId="212" priority="28">
      <formula>MOD(ROW(),2)=1</formula>
    </cfRule>
  </conditionalFormatting>
  <conditionalFormatting sqref="Q77">
    <cfRule type="expression" dxfId="211" priority="25">
      <formula>MOD(ROW(),2)=1</formula>
    </cfRule>
  </conditionalFormatting>
  <conditionalFormatting sqref="Q77">
    <cfRule type="expression" dxfId="210" priority="26">
      <formula>MOD(ROW(),2)=1</formula>
    </cfRule>
  </conditionalFormatting>
  <conditionalFormatting sqref="W44">
    <cfRule type="expression" dxfId="209" priority="24">
      <formula>MOD(ROW(),2)=1</formula>
    </cfRule>
  </conditionalFormatting>
  <conditionalFormatting sqref="W44">
    <cfRule type="expression" dxfId="208" priority="23">
      <formula>MOD(ROW(),2)=1</formula>
    </cfRule>
  </conditionalFormatting>
  <conditionalFormatting sqref="W46">
    <cfRule type="expression" dxfId="207" priority="22">
      <formula>MOD(ROW(),2)=1</formula>
    </cfRule>
  </conditionalFormatting>
  <conditionalFormatting sqref="W46">
    <cfRule type="expression" dxfId="206" priority="21">
      <formula>MOD(ROW(),2)=1</formula>
    </cfRule>
  </conditionalFormatting>
  <conditionalFormatting sqref="C135">
    <cfRule type="expression" dxfId="205" priority="20">
      <formula>MOD(ROW(),2)=1</formula>
    </cfRule>
  </conditionalFormatting>
  <conditionalFormatting sqref="E147">
    <cfRule type="expression" dxfId="204" priority="18">
      <formula>MOD(ROW(),2)=1</formula>
    </cfRule>
  </conditionalFormatting>
  <conditionalFormatting sqref="E147">
    <cfRule type="expression" dxfId="203" priority="17">
      <formula>MOD(ROW(),2)=1</formula>
    </cfRule>
  </conditionalFormatting>
  <conditionalFormatting sqref="E147">
    <cfRule type="expression" dxfId="202" priority="16">
      <formula>MOD(ROW(),2)=1</formula>
    </cfRule>
  </conditionalFormatting>
  <conditionalFormatting sqref="I121">
    <cfRule type="expression" dxfId="201" priority="15">
      <formula>MOD(ROW(),2)=1</formula>
    </cfRule>
  </conditionalFormatting>
  <conditionalFormatting sqref="I121">
    <cfRule type="expression" dxfId="200" priority="14">
      <formula>MOD(ROW(),2)=1</formula>
    </cfRule>
  </conditionalFormatting>
  <conditionalFormatting sqref="I134">
    <cfRule type="expression" dxfId="199" priority="13">
      <formula>MOD(ROW(),2)=1</formula>
    </cfRule>
  </conditionalFormatting>
  <conditionalFormatting sqref="I134">
    <cfRule type="expression" dxfId="198" priority="12">
      <formula>MOD(ROW(),2)=1</formula>
    </cfRule>
  </conditionalFormatting>
  <conditionalFormatting sqref="G33">
    <cfRule type="expression" dxfId="197" priority="10">
      <formula>MOD(ROW(),2)=1</formula>
    </cfRule>
  </conditionalFormatting>
  <conditionalFormatting sqref="G33">
    <cfRule type="expression" dxfId="196" priority="9">
      <formula>MOD(ROW(),2)=1</formula>
    </cfRule>
  </conditionalFormatting>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sheetPr>
  <dimension ref="A1:Y1000"/>
  <sheetViews>
    <sheetView zoomScaleSheetLayoutView="50" workbookViewId="0">
      <pane ySplit="1" topLeftCell="A7" activePane="bottomLeft" state="frozen"/>
      <selection pane="bottomLeft" activeCell="A10" sqref="A10"/>
    </sheetView>
  </sheetViews>
  <sheetFormatPr defaultColWidth="12.44140625" defaultRowHeight="15" customHeight="1" x14ac:dyDescent="0.25"/>
  <cols>
    <col min="1" max="1" width="23" style="105" customWidth="1"/>
    <col min="2" max="2" width="22.88671875" style="105" customWidth="1"/>
    <col min="3" max="3" width="17.109375" style="105" customWidth="1"/>
    <col min="4" max="4" width="16.88671875" style="105" customWidth="1"/>
    <col min="5" max="5" width="19.6640625" style="105" bestFit="1" customWidth="1"/>
    <col min="6" max="6" width="37.6640625" style="105" customWidth="1"/>
    <col min="7" max="7" width="56.6640625" style="105" customWidth="1"/>
    <col min="8" max="8" width="65.109375" style="105" customWidth="1"/>
    <col min="9" max="25" width="10" style="105" customWidth="1"/>
    <col min="26" max="16384" width="12.44140625" style="105"/>
  </cols>
  <sheetData>
    <row r="1" spans="1:25" ht="28.8" x14ac:dyDescent="0.3">
      <c r="A1" s="103" t="s">
        <v>61</v>
      </c>
      <c r="B1" s="103" t="s">
        <v>18</v>
      </c>
      <c r="C1" s="103" t="s">
        <v>19</v>
      </c>
      <c r="D1" s="103" t="s">
        <v>33</v>
      </c>
      <c r="E1" s="103" t="s">
        <v>628</v>
      </c>
      <c r="F1" s="103" t="s">
        <v>627</v>
      </c>
      <c r="G1" s="171" t="s">
        <v>1525</v>
      </c>
      <c r="H1" s="172" t="s">
        <v>1526</v>
      </c>
      <c r="I1" s="104"/>
      <c r="J1" s="104"/>
      <c r="K1" s="104"/>
      <c r="L1" s="104"/>
      <c r="M1" s="104"/>
      <c r="N1" s="104"/>
      <c r="O1" s="104"/>
      <c r="P1" s="104"/>
      <c r="Q1" s="104"/>
      <c r="R1" s="104"/>
      <c r="S1" s="104"/>
      <c r="T1" s="104"/>
      <c r="U1" s="104"/>
      <c r="V1" s="104"/>
      <c r="W1" s="104"/>
      <c r="X1" s="104"/>
      <c r="Y1" s="104"/>
    </row>
    <row r="2" spans="1:25" ht="13.8" x14ac:dyDescent="0.3">
      <c r="A2" s="106" t="s">
        <v>641</v>
      </c>
      <c r="B2" s="107">
        <v>1</v>
      </c>
      <c r="C2" s="112" t="s">
        <v>1125</v>
      </c>
      <c r="D2" s="112" t="s">
        <v>1130</v>
      </c>
      <c r="E2" s="170" t="s">
        <v>1399</v>
      </c>
      <c r="F2" s="112" t="s">
        <v>1197</v>
      </c>
      <c r="G2" s="114"/>
      <c r="H2" s="114"/>
      <c r="I2" s="104"/>
      <c r="J2" s="104"/>
      <c r="K2" s="104"/>
      <c r="L2" s="104"/>
      <c r="M2" s="104"/>
      <c r="N2" s="104"/>
      <c r="O2" s="104"/>
      <c r="P2" s="104"/>
      <c r="Q2" s="104"/>
      <c r="R2" s="104"/>
      <c r="S2" s="104"/>
      <c r="T2" s="104"/>
      <c r="U2" s="104"/>
      <c r="V2" s="104"/>
      <c r="W2" s="104"/>
      <c r="X2" s="104"/>
      <c r="Y2" s="104"/>
    </row>
    <row r="3" spans="1:25" ht="14.25" customHeight="1" x14ac:dyDescent="0.3">
      <c r="A3" s="106" t="s">
        <v>641</v>
      </c>
      <c r="B3" s="107">
        <v>2</v>
      </c>
      <c r="C3" s="112" t="s">
        <v>1126</v>
      </c>
      <c r="D3" s="112" t="s">
        <v>1386</v>
      </c>
      <c r="E3" s="170" t="s">
        <v>1400</v>
      </c>
      <c r="F3" s="112" t="s">
        <v>1198</v>
      </c>
      <c r="G3" s="112"/>
      <c r="H3" s="112"/>
      <c r="I3" s="104"/>
      <c r="J3" s="104"/>
      <c r="K3" s="104"/>
      <c r="L3" s="104"/>
      <c r="M3" s="104"/>
      <c r="N3" s="104"/>
      <c r="O3" s="104"/>
      <c r="P3" s="104"/>
      <c r="Q3" s="104"/>
      <c r="R3" s="104"/>
      <c r="S3" s="104"/>
      <c r="T3" s="104"/>
      <c r="U3" s="104"/>
      <c r="V3" s="104"/>
      <c r="W3" s="104"/>
      <c r="X3" s="104"/>
      <c r="Y3" s="104"/>
    </row>
    <row r="4" spans="1:25" ht="14.25" customHeight="1" x14ac:dyDescent="0.3">
      <c r="A4" s="106" t="s">
        <v>641</v>
      </c>
      <c r="B4" s="107">
        <v>8</v>
      </c>
      <c r="C4" s="112" t="s">
        <v>899</v>
      </c>
      <c r="D4" s="112" t="s">
        <v>66</v>
      </c>
      <c r="E4" s="170" t="s">
        <v>1487</v>
      </c>
      <c r="F4" s="112" t="s">
        <v>629</v>
      </c>
      <c r="G4" s="112"/>
      <c r="H4" s="112"/>
      <c r="I4" s="104"/>
      <c r="J4" s="104"/>
      <c r="K4" s="104"/>
      <c r="L4" s="104"/>
      <c r="M4" s="104"/>
      <c r="N4" s="104"/>
      <c r="O4" s="104"/>
      <c r="P4" s="104"/>
      <c r="Q4" s="104"/>
      <c r="R4" s="104"/>
      <c r="S4" s="104"/>
      <c r="T4" s="104"/>
      <c r="U4" s="104"/>
      <c r="V4" s="104"/>
      <c r="W4" s="104"/>
      <c r="X4" s="104"/>
      <c r="Y4" s="104"/>
    </row>
    <row r="5" spans="1:25" ht="69" x14ac:dyDescent="0.3">
      <c r="A5" s="108" t="s">
        <v>62</v>
      </c>
      <c r="B5" s="109" t="s">
        <v>63</v>
      </c>
      <c r="C5" s="113" t="s">
        <v>640</v>
      </c>
      <c r="D5" s="113" t="s">
        <v>640</v>
      </c>
      <c r="E5" s="116" t="s">
        <v>640</v>
      </c>
      <c r="F5" s="113" t="s">
        <v>640</v>
      </c>
      <c r="G5" s="116" t="s">
        <v>1127</v>
      </c>
      <c r="H5" s="116" t="s">
        <v>1128</v>
      </c>
      <c r="I5" s="104"/>
      <c r="J5" s="104"/>
      <c r="K5" s="104"/>
      <c r="L5" s="104"/>
      <c r="M5" s="104"/>
      <c r="N5" s="104"/>
      <c r="O5" s="104"/>
      <c r="P5" s="104"/>
      <c r="Q5" s="104"/>
      <c r="R5" s="104"/>
      <c r="S5" s="104"/>
      <c r="T5" s="104"/>
      <c r="U5" s="104"/>
      <c r="V5" s="104"/>
      <c r="W5" s="104"/>
      <c r="X5" s="104"/>
      <c r="Y5" s="104"/>
    </row>
    <row r="6" spans="1:25" ht="69" x14ac:dyDescent="0.3">
      <c r="A6" s="108" t="s">
        <v>62</v>
      </c>
      <c r="B6" s="109" t="s">
        <v>64</v>
      </c>
      <c r="C6" s="113" t="s">
        <v>639</v>
      </c>
      <c r="D6" s="113" t="s">
        <v>639</v>
      </c>
      <c r="E6" s="116" t="s">
        <v>639</v>
      </c>
      <c r="F6" s="113" t="s">
        <v>639</v>
      </c>
      <c r="G6" s="116" t="s">
        <v>1127</v>
      </c>
      <c r="H6" s="116" t="s">
        <v>1128</v>
      </c>
      <c r="I6" s="104"/>
      <c r="J6" s="104"/>
      <c r="K6" s="104"/>
      <c r="L6" s="104"/>
      <c r="M6" s="104"/>
      <c r="N6" s="104"/>
      <c r="O6" s="104"/>
      <c r="P6" s="104"/>
      <c r="Q6" s="104"/>
      <c r="R6" s="104"/>
      <c r="S6" s="104"/>
      <c r="T6" s="104"/>
      <c r="U6" s="104"/>
      <c r="V6" s="104"/>
      <c r="W6" s="104"/>
      <c r="X6" s="104"/>
      <c r="Y6" s="104"/>
    </row>
    <row r="7" spans="1:25" ht="69" x14ac:dyDescent="0.3">
      <c r="A7" s="108" t="s">
        <v>62</v>
      </c>
      <c r="B7" s="109" t="s">
        <v>65</v>
      </c>
      <c r="C7" s="113" t="s">
        <v>638</v>
      </c>
      <c r="D7" s="113" t="s">
        <v>638</v>
      </c>
      <c r="E7" s="116" t="s">
        <v>638</v>
      </c>
      <c r="F7" s="113" t="s">
        <v>638</v>
      </c>
      <c r="G7" s="116" t="s">
        <v>1127</v>
      </c>
      <c r="H7" s="116" t="s">
        <v>1128</v>
      </c>
      <c r="I7" s="104"/>
      <c r="J7" s="104"/>
      <c r="K7" s="104"/>
      <c r="L7" s="104"/>
      <c r="M7" s="104"/>
      <c r="N7" s="104"/>
      <c r="O7" s="104"/>
      <c r="P7" s="104"/>
      <c r="Q7" s="104"/>
      <c r="R7" s="104"/>
      <c r="S7" s="104"/>
      <c r="T7" s="104"/>
      <c r="U7" s="104"/>
      <c r="V7" s="104"/>
      <c r="W7" s="104"/>
      <c r="X7" s="104"/>
      <c r="Y7" s="104"/>
    </row>
    <row r="8" spans="1:25" ht="14.25" customHeight="1" x14ac:dyDescent="0.3">
      <c r="A8" s="108" t="s">
        <v>900</v>
      </c>
      <c r="B8" s="110" t="s">
        <v>901</v>
      </c>
      <c r="C8" s="114" t="s">
        <v>70</v>
      </c>
      <c r="D8" s="112" t="s">
        <v>71</v>
      </c>
      <c r="E8" s="170" t="s">
        <v>631</v>
      </c>
      <c r="F8" s="112" t="s">
        <v>1181</v>
      </c>
      <c r="G8" s="112"/>
      <c r="H8" s="112"/>
      <c r="I8" s="104"/>
      <c r="J8" s="104"/>
      <c r="K8" s="104"/>
      <c r="L8" s="104"/>
      <c r="M8" s="104"/>
      <c r="N8" s="104"/>
      <c r="O8" s="104"/>
      <c r="P8" s="104"/>
      <c r="Q8" s="104"/>
      <c r="R8" s="104"/>
      <c r="S8" s="104"/>
      <c r="T8" s="104"/>
      <c r="U8" s="104"/>
      <c r="V8" s="104"/>
      <c r="W8" s="104"/>
      <c r="X8" s="104"/>
      <c r="Y8" s="104"/>
    </row>
    <row r="9" spans="1:25" ht="14.25" customHeight="1" x14ac:dyDescent="0.3">
      <c r="A9" s="108" t="s">
        <v>900</v>
      </c>
      <c r="B9" s="110" t="s">
        <v>902</v>
      </c>
      <c r="C9" s="114" t="s">
        <v>68</v>
      </c>
      <c r="D9" s="112" t="s">
        <v>69</v>
      </c>
      <c r="E9" s="179" t="s">
        <v>630</v>
      </c>
      <c r="F9" s="112" t="s">
        <v>1491</v>
      </c>
      <c r="G9" s="112"/>
      <c r="H9" s="112"/>
      <c r="I9" s="104"/>
      <c r="J9" s="104"/>
      <c r="K9" s="104"/>
      <c r="L9" s="104"/>
      <c r="M9" s="104"/>
      <c r="N9" s="104"/>
      <c r="O9" s="104"/>
      <c r="P9" s="104"/>
      <c r="Q9" s="104"/>
      <c r="R9" s="104"/>
      <c r="S9" s="104"/>
      <c r="T9" s="104"/>
      <c r="U9" s="104"/>
      <c r="V9" s="104"/>
      <c r="W9" s="104"/>
      <c r="X9" s="104"/>
      <c r="Y9" s="104"/>
    </row>
    <row r="10" spans="1:25" ht="14.25" customHeight="1" x14ac:dyDescent="0.3">
      <c r="A10" s="108" t="s">
        <v>903</v>
      </c>
      <c r="B10" s="107">
        <v>1</v>
      </c>
      <c r="C10" s="162" t="s">
        <v>904</v>
      </c>
      <c r="D10" s="112" t="s">
        <v>905</v>
      </c>
      <c r="E10" s="179" t="s">
        <v>1416</v>
      </c>
      <c r="F10" s="114" t="s">
        <v>1212</v>
      </c>
      <c r="G10" s="112"/>
      <c r="H10" s="112"/>
      <c r="I10" s="104"/>
      <c r="J10" s="104"/>
      <c r="K10" s="104"/>
      <c r="L10" s="104"/>
      <c r="M10" s="104"/>
      <c r="N10" s="104"/>
      <c r="O10" s="104"/>
      <c r="P10" s="104"/>
      <c r="Q10" s="104"/>
      <c r="R10" s="104"/>
      <c r="S10" s="104"/>
      <c r="T10" s="104"/>
      <c r="U10" s="104"/>
      <c r="V10" s="104"/>
      <c r="W10" s="104"/>
      <c r="X10" s="104"/>
      <c r="Y10" s="104"/>
    </row>
    <row r="11" spans="1:25" ht="14.25" customHeight="1" x14ac:dyDescent="0.3">
      <c r="A11" s="108" t="s">
        <v>903</v>
      </c>
      <c r="B11" s="107">
        <v>2</v>
      </c>
      <c r="C11" s="114" t="s">
        <v>906</v>
      </c>
      <c r="D11" s="112" t="s">
        <v>907</v>
      </c>
      <c r="E11" s="179" t="s">
        <v>1417</v>
      </c>
      <c r="F11" s="114" t="s">
        <v>1213</v>
      </c>
      <c r="G11" s="112"/>
      <c r="H11" s="112"/>
      <c r="I11" s="104"/>
      <c r="J11" s="104"/>
      <c r="K11" s="104"/>
      <c r="L11" s="104"/>
      <c r="M11" s="104"/>
      <c r="N11" s="104"/>
      <c r="O11" s="104"/>
      <c r="P11" s="104"/>
      <c r="Q11" s="104"/>
      <c r="R11" s="104"/>
      <c r="S11" s="104"/>
      <c r="T11" s="104"/>
      <c r="U11" s="104"/>
      <c r="V11" s="104"/>
      <c r="W11" s="104"/>
      <c r="X11" s="104"/>
      <c r="Y11" s="104"/>
    </row>
    <row r="12" spans="1:25" ht="14.25" customHeight="1" x14ac:dyDescent="0.3">
      <c r="A12" s="108" t="s">
        <v>903</v>
      </c>
      <c r="B12" s="107">
        <v>3</v>
      </c>
      <c r="C12" s="114" t="s">
        <v>68</v>
      </c>
      <c r="D12" s="112" t="s">
        <v>69</v>
      </c>
      <c r="E12" s="179" t="s">
        <v>630</v>
      </c>
      <c r="F12" s="115" t="s">
        <v>1491</v>
      </c>
      <c r="G12" s="112"/>
      <c r="H12" s="112"/>
      <c r="I12" s="104"/>
      <c r="J12" s="104"/>
      <c r="K12" s="104"/>
      <c r="L12" s="104"/>
      <c r="M12" s="104"/>
      <c r="N12" s="104"/>
      <c r="O12" s="104"/>
      <c r="P12" s="104"/>
      <c r="Q12" s="104"/>
      <c r="R12" s="104"/>
      <c r="S12" s="104"/>
      <c r="T12" s="104"/>
      <c r="U12" s="104"/>
      <c r="V12" s="104"/>
      <c r="W12" s="104"/>
      <c r="X12" s="104"/>
      <c r="Y12" s="104"/>
    </row>
    <row r="13" spans="1:25" ht="14.25" customHeight="1" x14ac:dyDescent="0.3">
      <c r="A13" s="108" t="s">
        <v>903</v>
      </c>
      <c r="B13" s="107">
        <v>8</v>
      </c>
      <c r="C13" s="114" t="s">
        <v>67</v>
      </c>
      <c r="D13" s="112" t="s">
        <v>66</v>
      </c>
      <c r="E13" s="179" t="s">
        <v>1487</v>
      </c>
      <c r="F13" s="112" t="s">
        <v>629</v>
      </c>
      <c r="G13" s="112"/>
      <c r="H13" s="112"/>
      <c r="I13" s="104"/>
      <c r="J13" s="104"/>
      <c r="K13" s="104"/>
      <c r="L13" s="104"/>
      <c r="M13" s="104"/>
      <c r="N13" s="104"/>
      <c r="O13" s="104"/>
      <c r="P13" s="104"/>
      <c r="Q13" s="104"/>
      <c r="R13" s="104"/>
      <c r="S13" s="104"/>
      <c r="T13" s="104"/>
      <c r="U13" s="104"/>
      <c r="V13" s="104"/>
      <c r="W13" s="104"/>
      <c r="X13" s="104"/>
      <c r="Y13" s="104"/>
    </row>
    <row r="14" spans="1:25" ht="14.25" customHeight="1" x14ac:dyDescent="0.3">
      <c r="A14" s="106" t="s">
        <v>908</v>
      </c>
      <c r="B14" s="107" t="s">
        <v>909</v>
      </c>
      <c r="C14" s="112" t="s">
        <v>910</v>
      </c>
      <c r="D14" s="112" t="s">
        <v>910</v>
      </c>
      <c r="E14" s="179" t="s">
        <v>1488</v>
      </c>
      <c r="F14" s="112" t="s">
        <v>910</v>
      </c>
      <c r="G14" s="112"/>
      <c r="H14" s="112"/>
      <c r="I14" s="104"/>
      <c r="J14" s="104"/>
      <c r="K14" s="104"/>
      <c r="L14" s="104"/>
      <c r="M14" s="104"/>
      <c r="N14" s="104"/>
      <c r="O14" s="104"/>
      <c r="P14" s="104"/>
      <c r="Q14" s="104"/>
      <c r="R14" s="104"/>
      <c r="S14" s="104"/>
      <c r="T14" s="104"/>
      <c r="U14" s="104"/>
      <c r="V14" s="104"/>
      <c r="W14" s="104"/>
      <c r="X14" s="104"/>
      <c r="Y14" s="104"/>
    </row>
    <row r="15" spans="1:25" ht="14.25" customHeight="1" x14ac:dyDescent="0.3">
      <c r="A15" s="106" t="s">
        <v>908</v>
      </c>
      <c r="B15" s="107" t="s">
        <v>911</v>
      </c>
      <c r="C15" s="112" t="s">
        <v>912</v>
      </c>
      <c r="D15" s="112" t="s">
        <v>912</v>
      </c>
      <c r="E15" s="179" t="s">
        <v>1489</v>
      </c>
      <c r="F15" s="112" t="s">
        <v>912</v>
      </c>
      <c r="G15" s="112"/>
      <c r="H15" s="112"/>
      <c r="I15" s="104"/>
      <c r="J15" s="104"/>
      <c r="K15" s="104"/>
      <c r="L15" s="104"/>
      <c r="M15" s="104"/>
      <c r="N15" s="104"/>
      <c r="O15" s="104"/>
      <c r="P15" s="104"/>
      <c r="Q15" s="104"/>
      <c r="R15" s="104"/>
      <c r="S15" s="104"/>
      <c r="T15" s="104"/>
      <c r="U15" s="104"/>
      <c r="V15" s="104"/>
      <c r="W15" s="104"/>
      <c r="X15" s="104"/>
      <c r="Y15" s="104"/>
    </row>
    <row r="16" spans="1:25" ht="14.25" customHeight="1" x14ac:dyDescent="0.3">
      <c r="A16" s="108" t="s">
        <v>913</v>
      </c>
      <c r="B16" s="107">
        <v>1</v>
      </c>
      <c r="C16" s="114" t="s">
        <v>914</v>
      </c>
      <c r="D16" s="112" t="s">
        <v>915</v>
      </c>
      <c r="E16" s="179" t="s">
        <v>916</v>
      </c>
      <c r="F16" s="112" t="s">
        <v>917</v>
      </c>
      <c r="G16" s="112"/>
      <c r="H16" s="112"/>
      <c r="I16" s="104"/>
      <c r="J16" s="104"/>
      <c r="K16" s="104"/>
      <c r="L16" s="104"/>
      <c r="M16" s="104"/>
      <c r="N16" s="104"/>
      <c r="O16" s="104"/>
      <c r="P16" s="104"/>
      <c r="Q16" s="104"/>
      <c r="R16" s="104"/>
      <c r="S16" s="104"/>
      <c r="T16" s="104"/>
      <c r="U16" s="104"/>
      <c r="V16" s="104"/>
      <c r="W16" s="104"/>
      <c r="X16" s="104"/>
      <c r="Y16" s="104"/>
    </row>
    <row r="17" spans="1:25" ht="14.25" customHeight="1" x14ac:dyDescent="0.3">
      <c r="A17" s="108" t="s">
        <v>913</v>
      </c>
      <c r="B17" s="107">
        <v>2</v>
      </c>
      <c r="C17" s="114" t="s">
        <v>918</v>
      </c>
      <c r="D17" s="112" t="s">
        <v>919</v>
      </c>
      <c r="E17" s="179" t="s">
        <v>920</v>
      </c>
      <c r="F17" s="112" t="s">
        <v>1240</v>
      </c>
      <c r="G17" s="112"/>
      <c r="H17" s="112"/>
      <c r="I17" s="104"/>
      <c r="J17" s="104"/>
      <c r="K17" s="104"/>
      <c r="L17" s="104"/>
      <c r="M17" s="104"/>
      <c r="N17" s="104"/>
      <c r="O17" s="104"/>
      <c r="P17" s="104"/>
      <c r="Q17" s="104"/>
      <c r="R17" s="104"/>
      <c r="S17" s="104"/>
      <c r="T17" s="104"/>
      <c r="U17" s="104"/>
      <c r="V17" s="104"/>
      <c r="W17" s="104"/>
      <c r="X17" s="104"/>
      <c r="Y17" s="104"/>
    </row>
    <row r="18" spans="1:25" ht="14.25" customHeight="1" x14ac:dyDescent="0.3">
      <c r="A18" s="108" t="s">
        <v>913</v>
      </c>
      <c r="B18" s="107">
        <v>3</v>
      </c>
      <c r="C18" s="114" t="s">
        <v>921</v>
      </c>
      <c r="D18" s="112" t="s">
        <v>1129</v>
      </c>
      <c r="E18" s="179" t="s">
        <v>922</v>
      </c>
      <c r="F18" s="112" t="s">
        <v>923</v>
      </c>
      <c r="G18" s="112"/>
      <c r="H18" s="112"/>
      <c r="I18" s="104"/>
      <c r="J18" s="104"/>
      <c r="K18" s="104"/>
      <c r="L18" s="104"/>
      <c r="M18" s="104"/>
      <c r="N18" s="104"/>
      <c r="O18" s="104"/>
      <c r="P18" s="104"/>
      <c r="Q18" s="104"/>
      <c r="R18" s="104"/>
      <c r="S18" s="104"/>
      <c r="T18" s="104"/>
      <c r="U18" s="104"/>
      <c r="V18" s="104"/>
      <c r="W18" s="104"/>
      <c r="X18" s="104"/>
      <c r="Y18" s="104"/>
    </row>
    <row r="19" spans="1:25" ht="14.25" customHeight="1" x14ac:dyDescent="0.3">
      <c r="A19" s="108" t="s">
        <v>913</v>
      </c>
      <c r="B19" s="107">
        <v>8</v>
      </c>
      <c r="C19" s="114" t="s">
        <v>67</v>
      </c>
      <c r="D19" s="112" t="s">
        <v>66</v>
      </c>
      <c r="E19" s="179" t="s">
        <v>1487</v>
      </c>
      <c r="F19" s="112" t="s">
        <v>629</v>
      </c>
      <c r="G19" s="112"/>
      <c r="H19" s="112"/>
      <c r="I19" s="104"/>
      <c r="J19" s="104"/>
      <c r="K19" s="104"/>
      <c r="L19" s="104"/>
      <c r="M19" s="104"/>
      <c r="N19" s="104"/>
      <c r="O19" s="104"/>
      <c r="P19" s="104"/>
      <c r="Q19" s="104"/>
      <c r="R19" s="104"/>
      <c r="S19" s="104"/>
      <c r="T19" s="104"/>
      <c r="U19" s="104"/>
      <c r="V19" s="104"/>
      <c r="W19" s="104"/>
      <c r="X19" s="104"/>
      <c r="Y19" s="104"/>
    </row>
    <row r="20" spans="1:25" ht="14.25" customHeight="1" x14ac:dyDescent="0.3">
      <c r="A20" s="106" t="s">
        <v>924</v>
      </c>
      <c r="B20" s="107" t="s">
        <v>925</v>
      </c>
      <c r="C20" s="114" t="s">
        <v>926</v>
      </c>
      <c r="D20" s="112" t="s">
        <v>927</v>
      </c>
      <c r="E20" s="179" t="s">
        <v>1407</v>
      </c>
      <c r="F20" s="112" t="s">
        <v>1205</v>
      </c>
      <c r="G20" s="112"/>
      <c r="H20" s="112"/>
      <c r="I20" s="104"/>
      <c r="J20" s="104"/>
      <c r="K20" s="104"/>
      <c r="L20" s="104"/>
      <c r="M20" s="104"/>
      <c r="N20" s="104"/>
      <c r="O20" s="104"/>
      <c r="P20" s="104"/>
      <c r="Q20" s="104"/>
      <c r="R20" s="104"/>
      <c r="S20" s="104"/>
      <c r="T20" s="104"/>
      <c r="U20" s="104"/>
      <c r="V20" s="104"/>
      <c r="W20" s="104"/>
      <c r="X20" s="104"/>
      <c r="Y20" s="104"/>
    </row>
    <row r="21" spans="1:25" ht="14.25" customHeight="1" x14ac:dyDescent="0.3">
      <c r="A21" s="106" t="s">
        <v>924</v>
      </c>
      <c r="B21" s="107" t="s">
        <v>928</v>
      </c>
      <c r="C21" s="114" t="s">
        <v>929</v>
      </c>
      <c r="D21" s="112" t="s">
        <v>930</v>
      </c>
      <c r="E21" s="179" t="s">
        <v>1408</v>
      </c>
      <c r="F21" s="112" t="s">
        <v>1206</v>
      </c>
      <c r="G21" s="112"/>
      <c r="H21" s="112"/>
      <c r="I21" s="104"/>
      <c r="J21" s="104"/>
      <c r="K21" s="104"/>
      <c r="L21" s="104"/>
      <c r="M21" s="104"/>
      <c r="N21" s="104"/>
      <c r="O21" s="104"/>
      <c r="P21" s="104"/>
      <c r="Q21" s="104"/>
      <c r="R21" s="104"/>
      <c r="S21" s="104"/>
      <c r="T21" s="104"/>
      <c r="U21" s="104"/>
      <c r="V21" s="104"/>
      <c r="W21" s="104"/>
      <c r="X21" s="104"/>
      <c r="Y21" s="104"/>
    </row>
    <row r="22" spans="1:25" ht="14.25" customHeight="1" x14ac:dyDescent="0.3">
      <c r="A22" s="108" t="s">
        <v>72</v>
      </c>
      <c r="B22" s="110" t="s">
        <v>632</v>
      </c>
      <c r="C22" s="114" t="s">
        <v>73</v>
      </c>
      <c r="D22" s="112" t="s">
        <v>637</v>
      </c>
      <c r="E22" s="179" t="s">
        <v>636</v>
      </c>
      <c r="F22" s="112" t="s">
        <v>1186</v>
      </c>
      <c r="G22" s="112"/>
      <c r="H22" s="112"/>
      <c r="I22" s="104"/>
      <c r="J22" s="104"/>
      <c r="K22" s="104"/>
      <c r="L22" s="104"/>
      <c r="M22" s="104"/>
      <c r="N22" s="104"/>
      <c r="O22" s="104"/>
      <c r="P22" s="104"/>
      <c r="Q22" s="104"/>
      <c r="R22" s="104"/>
      <c r="S22" s="104"/>
      <c r="T22" s="104"/>
      <c r="U22" s="104"/>
      <c r="V22" s="104"/>
      <c r="W22" s="104"/>
      <c r="X22" s="104"/>
      <c r="Y22" s="104"/>
    </row>
    <row r="23" spans="1:25" ht="14.25" customHeight="1" x14ac:dyDescent="0.3">
      <c r="A23" s="108" t="s">
        <v>72</v>
      </c>
      <c r="B23" s="110" t="s">
        <v>633</v>
      </c>
      <c r="C23" s="114" t="s">
        <v>74</v>
      </c>
      <c r="D23" s="112" t="s">
        <v>635</v>
      </c>
      <c r="E23" s="179" t="s">
        <v>634</v>
      </c>
      <c r="F23" s="112" t="s">
        <v>1187</v>
      </c>
      <c r="G23" s="112"/>
      <c r="H23" s="112"/>
      <c r="I23" s="104"/>
      <c r="J23" s="104"/>
      <c r="K23" s="104"/>
      <c r="L23" s="104"/>
      <c r="M23" s="104"/>
      <c r="N23" s="104"/>
      <c r="O23" s="104"/>
      <c r="P23" s="104"/>
      <c r="Q23" s="104"/>
      <c r="R23" s="104"/>
      <c r="S23" s="104"/>
      <c r="T23" s="104"/>
      <c r="U23" s="104"/>
      <c r="V23" s="104"/>
      <c r="W23" s="104"/>
      <c r="X23" s="104"/>
      <c r="Y23" s="104"/>
    </row>
    <row r="24" spans="1:25" ht="14.25" customHeight="1" x14ac:dyDescent="0.3">
      <c r="A24" s="108" t="s">
        <v>75</v>
      </c>
      <c r="B24" s="110">
        <v>1</v>
      </c>
      <c r="C24" s="114" t="s">
        <v>70</v>
      </c>
      <c r="D24" s="112" t="s">
        <v>71</v>
      </c>
      <c r="E24" s="179" t="s">
        <v>631</v>
      </c>
      <c r="F24" s="112" t="s">
        <v>1181</v>
      </c>
      <c r="G24" s="112"/>
      <c r="H24" s="112"/>
      <c r="I24" s="104"/>
      <c r="J24" s="104"/>
      <c r="K24" s="104"/>
      <c r="L24" s="104"/>
      <c r="M24" s="104"/>
      <c r="N24" s="104"/>
      <c r="O24" s="104"/>
      <c r="P24" s="104"/>
      <c r="Q24" s="104"/>
      <c r="R24" s="104"/>
      <c r="S24" s="104"/>
      <c r="T24" s="104"/>
      <c r="U24" s="104"/>
      <c r="V24" s="104"/>
      <c r="W24" s="104"/>
      <c r="X24" s="104"/>
      <c r="Y24" s="104"/>
    </row>
    <row r="25" spans="1:25" ht="14.25" customHeight="1" x14ac:dyDescent="0.3">
      <c r="A25" s="108" t="s">
        <v>75</v>
      </c>
      <c r="B25" s="110">
        <v>2</v>
      </c>
      <c r="C25" s="114" t="s">
        <v>68</v>
      </c>
      <c r="D25" s="112" t="s">
        <v>69</v>
      </c>
      <c r="E25" s="179" t="s">
        <v>630</v>
      </c>
      <c r="F25" s="112" t="s">
        <v>1491</v>
      </c>
      <c r="G25" s="112"/>
      <c r="H25" s="112"/>
      <c r="I25" s="104"/>
      <c r="J25" s="104"/>
      <c r="K25" s="104"/>
      <c r="L25" s="104"/>
      <c r="M25" s="104"/>
      <c r="N25" s="104"/>
      <c r="O25" s="104"/>
      <c r="P25" s="104"/>
      <c r="Q25" s="104"/>
      <c r="R25" s="104"/>
      <c r="S25" s="104"/>
      <c r="T25" s="104"/>
      <c r="U25" s="104"/>
      <c r="V25" s="104"/>
      <c r="W25" s="104"/>
      <c r="X25" s="104"/>
      <c r="Y25" s="104"/>
    </row>
    <row r="26" spans="1:25" ht="14.25" customHeight="1" x14ac:dyDescent="0.3">
      <c r="A26" s="108" t="s">
        <v>76</v>
      </c>
      <c r="B26" s="110">
        <v>1</v>
      </c>
      <c r="C26" s="114" t="s">
        <v>70</v>
      </c>
      <c r="D26" s="112" t="s">
        <v>71</v>
      </c>
      <c r="E26" s="179" t="s">
        <v>631</v>
      </c>
      <c r="F26" s="112" t="s">
        <v>1181</v>
      </c>
      <c r="G26" s="112"/>
      <c r="H26" s="112"/>
      <c r="I26" s="104"/>
      <c r="J26" s="104"/>
      <c r="K26" s="104"/>
      <c r="L26" s="104"/>
      <c r="M26" s="104"/>
      <c r="N26" s="104"/>
      <c r="O26" s="104"/>
      <c r="P26" s="104"/>
      <c r="Q26" s="104"/>
      <c r="R26" s="104"/>
      <c r="S26" s="104"/>
      <c r="T26" s="104"/>
      <c r="U26" s="104"/>
      <c r="V26" s="104"/>
      <c r="W26" s="104"/>
      <c r="X26" s="104"/>
      <c r="Y26" s="104"/>
    </row>
    <row r="27" spans="1:25" ht="14.25" customHeight="1" x14ac:dyDescent="0.3">
      <c r="A27" s="108" t="s">
        <v>76</v>
      </c>
      <c r="B27" s="110">
        <v>2</v>
      </c>
      <c r="C27" s="114" t="s">
        <v>68</v>
      </c>
      <c r="D27" s="112" t="s">
        <v>69</v>
      </c>
      <c r="E27" s="179" t="s">
        <v>630</v>
      </c>
      <c r="F27" s="112" t="s">
        <v>1491</v>
      </c>
      <c r="G27" s="112"/>
      <c r="H27" s="112"/>
      <c r="I27" s="104"/>
      <c r="J27" s="104"/>
      <c r="K27" s="104"/>
      <c r="L27" s="104"/>
      <c r="M27" s="104"/>
      <c r="N27" s="104"/>
      <c r="O27" s="104"/>
      <c r="P27" s="104"/>
      <c r="Q27" s="104"/>
      <c r="R27" s="104"/>
      <c r="S27" s="104"/>
      <c r="T27" s="104"/>
      <c r="U27" s="104"/>
      <c r="V27" s="104"/>
      <c r="W27" s="104"/>
      <c r="X27" s="104"/>
      <c r="Y27" s="104"/>
    </row>
    <row r="28" spans="1:25" ht="14.25" customHeight="1" x14ac:dyDescent="0.3">
      <c r="A28" s="108" t="s">
        <v>76</v>
      </c>
      <c r="B28" s="110">
        <v>8</v>
      </c>
      <c r="C28" s="114" t="s">
        <v>67</v>
      </c>
      <c r="D28" s="112" t="s">
        <v>66</v>
      </c>
      <c r="E28" s="179" t="s">
        <v>1487</v>
      </c>
      <c r="F28" s="112" t="s">
        <v>629</v>
      </c>
      <c r="G28" s="112"/>
      <c r="H28" s="112"/>
      <c r="I28" s="104"/>
      <c r="J28" s="104"/>
      <c r="K28" s="104"/>
      <c r="L28" s="104"/>
      <c r="M28" s="104"/>
      <c r="N28" s="104"/>
      <c r="O28" s="104"/>
      <c r="P28" s="104"/>
      <c r="Q28" s="104"/>
      <c r="R28" s="104"/>
      <c r="S28" s="104"/>
      <c r="T28" s="104"/>
      <c r="U28" s="104"/>
      <c r="V28" s="104"/>
      <c r="W28" s="104"/>
      <c r="X28" s="104"/>
      <c r="Y28" s="104"/>
    </row>
    <row r="29" spans="1:25" ht="14.25" customHeight="1" x14ac:dyDescent="0.3">
      <c r="A29" s="108" t="s">
        <v>931</v>
      </c>
      <c r="B29" s="107">
        <v>1</v>
      </c>
      <c r="C29" s="114" t="s">
        <v>932</v>
      </c>
      <c r="D29" s="112" t="s">
        <v>933</v>
      </c>
      <c r="E29" s="179" t="s">
        <v>1420</v>
      </c>
      <c r="F29" s="112" t="s">
        <v>1218</v>
      </c>
      <c r="G29" s="112"/>
      <c r="H29" s="112"/>
      <c r="I29" s="104"/>
      <c r="J29" s="104"/>
      <c r="K29" s="104"/>
      <c r="L29" s="104"/>
      <c r="M29" s="104"/>
      <c r="N29" s="104"/>
      <c r="O29" s="104"/>
      <c r="P29" s="104"/>
      <c r="Q29" s="104"/>
      <c r="R29" s="104"/>
      <c r="S29" s="104"/>
      <c r="T29" s="104"/>
      <c r="U29" s="104"/>
      <c r="V29" s="104"/>
      <c r="W29" s="104"/>
      <c r="X29" s="104"/>
      <c r="Y29" s="104"/>
    </row>
    <row r="30" spans="1:25" ht="14.25" customHeight="1" x14ac:dyDescent="0.3">
      <c r="A30" s="108" t="s">
        <v>931</v>
      </c>
      <c r="B30" s="107">
        <v>2</v>
      </c>
      <c r="C30" s="114" t="s">
        <v>934</v>
      </c>
      <c r="D30" s="112" t="s">
        <v>935</v>
      </c>
      <c r="E30" s="179" t="s">
        <v>1421</v>
      </c>
      <c r="F30" s="112" t="s">
        <v>1219</v>
      </c>
      <c r="G30" s="112"/>
      <c r="H30" s="112"/>
      <c r="I30" s="104"/>
      <c r="J30" s="104"/>
      <c r="K30" s="104"/>
      <c r="L30" s="104"/>
      <c r="M30" s="104"/>
      <c r="N30" s="104"/>
      <c r="O30" s="104"/>
      <c r="P30" s="104"/>
      <c r="Q30" s="104"/>
      <c r="R30" s="104"/>
      <c r="S30" s="104"/>
      <c r="T30" s="104"/>
      <c r="U30" s="104"/>
      <c r="V30" s="104"/>
      <c r="W30" s="104"/>
      <c r="X30" s="104"/>
      <c r="Y30" s="104"/>
    </row>
    <row r="31" spans="1:25" ht="14.25" customHeight="1" x14ac:dyDescent="0.3">
      <c r="A31" s="108" t="s">
        <v>931</v>
      </c>
      <c r="B31" s="107">
        <v>3</v>
      </c>
      <c r="C31" s="114" t="s">
        <v>936</v>
      </c>
      <c r="D31" s="112" t="s">
        <v>937</v>
      </c>
      <c r="E31" s="179" t="s">
        <v>1490</v>
      </c>
      <c r="F31" s="112" t="s">
        <v>1220</v>
      </c>
      <c r="G31" s="112"/>
      <c r="H31" s="112"/>
      <c r="I31" s="104"/>
      <c r="J31" s="104"/>
      <c r="K31" s="104"/>
      <c r="L31" s="104"/>
      <c r="M31" s="104"/>
      <c r="N31" s="104"/>
      <c r="O31" s="104"/>
      <c r="P31" s="104"/>
      <c r="Q31" s="104"/>
      <c r="R31" s="104"/>
      <c r="S31" s="104"/>
      <c r="T31" s="104"/>
      <c r="U31" s="104"/>
      <c r="V31" s="104"/>
      <c r="W31" s="104"/>
      <c r="X31" s="104"/>
      <c r="Y31" s="104"/>
    </row>
    <row r="32" spans="1:25" ht="14.25" customHeight="1" x14ac:dyDescent="0.3">
      <c r="A32" s="104"/>
      <c r="B32" s="111"/>
      <c r="C32" s="104"/>
      <c r="D32" s="104"/>
      <c r="E32" s="104"/>
      <c r="F32" s="104"/>
      <c r="G32" s="104"/>
      <c r="H32" s="104"/>
      <c r="I32" s="104"/>
      <c r="J32" s="104"/>
      <c r="K32" s="104"/>
      <c r="L32" s="104"/>
      <c r="M32" s="104"/>
      <c r="N32" s="104"/>
      <c r="O32" s="104"/>
      <c r="P32" s="104"/>
      <c r="Q32" s="104"/>
      <c r="R32" s="104"/>
      <c r="S32" s="104"/>
      <c r="T32" s="104"/>
      <c r="U32" s="104"/>
      <c r="V32" s="104"/>
      <c r="W32" s="104"/>
      <c r="X32" s="104"/>
      <c r="Y32" s="104"/>
    </row>
    <row r="33" spans="1:25" ht="14.25" customHeight="1" x14ac:dyDescent="0.3">
      <c r="A33" s="104"/>
      <c r="B33" s="111"/>
      <c r="C33" s="104"/>
      <c r="D33" s="104"/>
      <c r="E33" s="104"/>
      <c r="F33" s="104"/>
      <c r="G33" s="104"/>
      <c r="H33" s="104"/>
      <c r="I33" s="104"/>
      <c r="J33" s="104"/>
      <c r="K33" s="104"/>
      <c r="L33" s="104"/>
      <c r="M33" s="104"/>
      <c r="N33" s="104"/>
      <c r="O33" s="104"/>
      <c r="P33" s="104"/>
      <c r="Q33" s="104"/>
      <c r="R33" s="104"/>
      <c r="S33" s="104"/>
      <c r="T33" s="104"/>
      <c r="U33" s="104"/>
      <c r="V33" s="104"/>
      <c r="W33" s="104"/>
      <c r="X33" s="104"/>
      <c r="Y33" s="104"/>
    </row>
    <row r="34" spans="1:25" ht="14.25" customHeight="1" x14ac:dyDescent="0.3">
      <c r="A34" s="104"/>
      <c r="B34" s="111"/>
      <c r="C34" s="104"/>
      <c r="D34" s="104"/>
      <c r="E34" s="104"/>
      <c r="F34" s="104"/>
      <c r="G34" s="104"/>
      <c r="H34" s="104"/>
      <c r="I34" s="104"/>
      <c r="J34" s="104"/>
      <c r="K34" s="104"/>
      <c r="L34" s="104"/>
      <c r="M34" s="104"/>
      <c r="N34" s="104"/>
      <c r="O34" s="104"/>
      <c r="P34" s="104"/>
      <c r="Q34" s="104"/>
      <c r="R34" s="104"/>
      <c r="S34" s="104"/>
      <c r="T34" s="104"/>
      <c r="U34" s="104"/>
      <c r="V34" s="104"/>
      <c r="W34" s="104"/>
      <c r="X34" s="104"/>
      <c r="Y34" s="104"/>
    </row>
    <row r="35" spans="1:25" ht="14.25" customHeight="1" x14ac:dyDescent="0.3">
      <c r="A35" s="104"/>
      <c r="B35" s="111"/>
      <c r="C35" s="104"/>
      <c r="D35" s="104"/>
      <c r="E35" s="104"/>
      <c r="F35" s="104"/>
      <c r="G35" s="104"/>
      <c r="H35" s="104"/>
      <c r="I35" s="104"/>
      <c r="J35" s="104"/>
      <c r="K35" s="104"/>
      <c r="L35" s="104"/>
      <c r="M35" s="104"/>
      <c r="N35" s="104"/>
      <c r="O35" s="104"/>
      <c r="P35" s="104"/>
      <c r="Q35" s="104"/>
      <c r="R35" s="104"/>
      <c r="S35" s="104"/>
      <c r="T35" s="104"/>
      <c r="U35" s="104"/>
      <c r="V35" s="104"/>
      <c r="W35" s="104"/>
      <c r="X35" s="104"/>
      <c r="Y35" s="104"/>
    </row>
    <row r="36" spans="1:25" ht="14.25" customHeight="1" x14ac:dyDescent="0.3">
      <c r="A36" s="104"/>
      <c r="B36" s="111"/>
      <c r="C36" s="104"/>
      <c r="D36" s="104"/>
      <c r="E36" s="104"/>
      <c r="F36" s="104"/>
      <c r="G36" s="104"/>
      <c r="H36" s="104"/>
      <c r="I36" s="104"/>
      <c r="J36" s="104"/>
      <c r="K36" s="104"/>
      <c r="L36" s="104"/>
      <c r="M36" s="104"/>
      <c r="N36" s="104"/>
      <c r="O36" s="104"/>
      <c r="P36" s="104"/>
      <c r="Q36" s="104"/>
      <c r="R36" s="104"/>
      <c r="S36" s="104"/>
      <c r="T36" s="104"/>
      <c r="U36" s="104"/>
      <c r="V36" s="104"/>
      <c r="W36" s="104"/>
      <c r="X36" s="104"/>
      <c r="Y36" s="104"/>
    </row>
    <row r="37" spans="1:25" ht="14.25" customHeight="1" x14ac:dyDescent="0.3">
      <c r="A37" s="104"/>
      <c r="B37" s="111"/>
      <c r="C37" s="104"/>
      <c r="D37" s="104"/>
      <c r="E37" s="104"/>
      <c r="F37" s="104"/>
      <c r="G37" s="104"/>
      <c r="H37" s="104"/>
      <c r="I37" s="104"/>
      <c r="J37" s="104"/>
      <c r="K37" s="104"/>
      <c r="L37" s="104"/>
      <c r="M37" s="104"/>
      <c r="N37" s="104"/>
      <c r="O37" s="104"/>
      <c r="P37" s="104"/>
      <c r="Q37" s="104"/>
      <c r="R37" s="104"/>
      <c r="S37" s="104"/>
      <c r="T37" s="104"/>
      <c r="U37" s="104"/>
      <c r="V37" s="104"/>
      <c r="W37" s="104"/>
      <c r="X37" s="104"/>
      <c r="Y37" s="104"/>
    </row>
    <row r="38" spans="1:25" ht="14.25" customHeight="1" x14ac:dyDescent="0.3">
      <c r="A38" s="104"/>
      <c r="B38" s="111"/>
      <c r="C38" s="104"/>
      <c r="D38" s="104"/>
      <c r="E38" s="104"/>
      <c r="F38" s="104"/>
      <c r="G38" s="104"/>
      <c r="H38" s="104"/>
      <c r="I38" s="104"/>
      <c r="J38" s="104"/>
      <c r="K38" s="104"/>
      <c r="L38" s="104"/>
      <c r="M38" s="104"/>
      <c r="N38" s="104"/>
      <c r="O38" s="104"/>
      <c r="P38" s="104"/>
      <c r="Q38" s="104"/>
      <c r="R38" s="104"/>
      <c r="S38" s="104"/>
      <c r="T38" s="104"/>
      <c r="U38" s="104"/>
      <c r="V38" s="104"/>
      <c r="W38" s="104"/>
      <c r="X38" s="104"/>
      <c r="Y38" s="104"/>
    </row>
    <row r="39" spans="1:25" ht="14.25" customHeight="1" x14ac:dyDescent="0.3">
      <c r="A39" s="104"/>
      <c r="B39" s="111"/>
      <c r="C39" s="104"/>
      <c r="D39" s="104"/>
      <c r="E39" s="104"/>
      <c r="F39" s="104"/>
      <c r="G39" s="104"/>
      <c r="H39" s="104"/>
      <c r="I39" s="104"/>
      <c r="J39" s="104"/>
      <c r="K39" s="104"/>
      <c r="L39" s="104"/>
      <c r="M39" s="104"/>
      <c r="N39" s="104"/>
      <c r="O39" s="104"/>
      <c r="P39" s="104"/>
      <c r="Q39" s="104"/>
      <c r="R39" s="104"/>
      <c r="S39" s="104"/>
      <c r="T39" s="104"/>
      <c r="U39" s="104"/>
      <c r="V39" s="104"/>
      <c r="W39" s="104"/>
      <c r="X39" s="104"/>
      <c r="Y39" s="104"/>
    </row>
    <row r="40" spans="1:25" ht="14.25" customHeight="1" x14ac:dyDescent="0.3">
      <c r="A40" s="104"/>
      <c r="B40" s="111"/>
      <c r="C40" s="104"/>
      <c r="D40" s="104"/>
      <c r="E40" s="104"/>
      <c r="F40" s="104"/>
      <c r="G40" s="104"/>
      <c r="H40" s="104"/>
      <c r="I40" s="104"/>
      <c r="J40" s="104"/>
      <c r="K40" s="104"/>
      <c r="L40" s="104"/>
      <c r="M40" s="104"/>
      <c r="N40" s="104"/>
      <c r="O40" s="104"/>
      <c r="P40" s="104"/>
      <c r="Q40" s="104"/>
      <c r="R40" s="104"/>
      <c r="S40" s="104"/>
      <c r="T40" s="104"/>
      <c r="U40" s="104"/>
      <c r="V40" s="104"/>
      <c r="W40" s="104"/>
      <c r="X40" s="104"/>
      <c r="Y40" s="104"/>
    </row>
    <row r="41" spans="1:25" ht="14.25" customHeight="1" x14ac:dyDescent="0.3">
      <c r="A41" s="104"/>
      <c r="B41" s="111"/>
      <c r="C41" s="104"/>
      <c r="D41" s="104"/>
      <c r="E41" s="104"/>
      <c r="F41" s="104"/>
      <c r="G41" s="104"/>
      <c r="H41" s="104"/>
      <c r="I41" s="104"/>
      <c r="J41" s="104"/>
      <c r="K41" s="104"/>
      <c r="L41" s="104"/>
      <c r="M41" s="104"/>
      <c r="N41" s="104"/>
      <c r="O41" s="104"/>
      <c r="P41" s="104"/>
      <c r="Q41" s="104"/>
      <c r="R41" s="104"/>
      <c r="S41" s="104"/>
      <c r="T41" s="104"/>
      <c r="U41" s="104"/>
      <c r="V41" s="104"/>
      <c r="W41" s="104"/>
      <c r="X41" s="104"/>
      <c r="Y41" s="104"/>
    </row>
    <row r="42" spans="1:25" ht="14.25" customHeight="1" x14ac:dyDescent="0.3">
      <c r="A42" s="104"/>
      <c r="B42" s="111"/>
      <c r="C42" s="104"/>
      <c r="D42" s="104"/>
      <c r="E42" s="104"/>
      <c r="F42" s="104"/>
      <c r="G42" s="104"/>
      <c r="H42" s="104"/>
      <c r="I42" s="104"/>
      <c r="J42" s="104"/>
      <c r="K42" s="104"/>
      <c r="L42" s="104"/>
      <c r="M42" s="104"/>
      <c r="N42" s="104"/>
      <c r="O42" s="104"/>
      <c r="P42" s="104"/>
      <c r="Q42" s="104"/>
      <c r="R42" s="104"/>
      <c r="S42" s="104"/>
      <c r="T42" s="104"/>
      <c r="U42" s="104"/>
      <c r="V42" s="104"/>
      <c r="W42" s="104"/>
      <c r="X42" s="104"/>
      <c r="Y42" s="104"/>
    </row>
    <row r="43" spans="1:25" ht="14.25" customHeight="1" x14ac:dyDescent="0.3">
      <c r="A43" s="104"/>
      <c r="B43" s="111"/>
      <c r="C43" s="104"/>
      <c r="D43" s="104"/>
      <c r="E43" s="104"/>
      <c r="F43" s="104"/>
      <c r="G43" s="104"/>
      <c r="H43" s="104"/>
      <c r="I43" s="104"/>
      <c r="J43" s="104"/>
      <c r="K43" s="104"/>
      <c r="L43" s="104"/>
      <c r="M43" s="104"/>
      <c r="N43" s="104"/>
      <c r="O43" s="104"/>
      <c r="P43" s="104"/>
      <c r="Q43" s="104"/>
      <c r="R43" s="104"/>
      <c r="S43" s="104"/>
      <c r="T43" s="104"/>
      <c r="U43" s="104"/>
      <c r="V43" s="104"/>
      <c r="W43" s="104"/>
      <c r="X43" s="104"/>
      <c r="Y43" s="104"/>
    </row>
    <row r="44" spans="1:25" ht="14.25" customHeight="1" x14ac:dyDescent="0.3">
      <c r="A44" s="104"/>
      <c r="B44" s="111"/>
      <c r="C44" s="104"/>
      <c r="D44" s="104"/>
      <c r="E44" s="104"/>
      <c r="F44" s="104"/>
      <c r="G44" s="104"/>
      <c r="H44" s="104"/>
      <c r="I44" s="104"/>
      <c r="J44" s="104"/>
      <c r="K44" s="104"/>
      <c r="L44" s="104"/>
      <c r="M44" s="104"/>
      <c r="N44" s="104"/>
      <c r="O44" s="104"/>
      <c r="P44" s="104"/>
      <c r="Q44" s="104"/>
      <c r="R44" s="104"/>
      <c r="S44" s="104"/>
      <c r="T44" s="104"/>
      <c r="U44" s="104"/>
      <c r="V44" s="104"/>
      <c r="W44" s="104"/>
      <c r="X44" s="104"/>
      <c r="Y44" s="104"/>
    </row>
    <row r="45" spans="1:25" ht="14.25" customHeight="1" x14ac:dyDescent="0.3">
      <c r="A45" s="104"/>
      <c r="B45" s="111"/>
      <c r="C45" s="104"/>
      <c r="D45" s="104"/>
      <c r="E45" s="104"/>
      <c r="F45" s="104"/>
      <c r="G45" s="104"/>
      <c r="H45" s="104"/>
      <c r="I45" s="104"/>
      <c r="J45" s="104"/>
      <c r="K45" s="104"/>
      <c r="L45" s="104"/>
      <c r="M45" s="104"/>
      <c r="N45" s="104"/>
      <c r="O45" s="104"/>
      <c r="P45" s="104"/>
      <c r="Q45" s="104"/>
      <c r="R45" s="104"/>
      <c r="S45" s="104"/>
      <c r="T45" s="104"/>
      <c r="U45" s="104"/>
      <c r="V45" s="104"/>
      <c r="W45" s="104"/>
      <c r="X45" s="104"/>
      <c r="Y45" s="104"/>
    </row>
    <row r="46" spans="1:25" ht="14.25" customHeight="1" x14ac:dyDescent="0.3">
      <c r="A46" s="104"/>
      <c r="B46" s="111"/>
      <c r="C46" s="104"/>
      <c r="D46" s="104"/>
      <c r="E46" s="104"/>
      <c r="F46" s="104"/>
      <c r="G46" s="104"/>
      <c r="H46" s="104"/>
      <c r="I46" s="104"/>
      <c r="J46" s="104"/>
      <c r="K46" s="104"/>
      <c r="L46" s="104"/>
      <c r="M46" s="104"/>
      <c r="N46" s="104"/>
      <c r="O46" s="104"/>
      <c r="P46" s="104"/>
      <c r="Q46" s="104"/>
      <c r="R46" s="104"/>
      <c r="S46" s="104"/>
      <c r="T46" s="104"/>
      <c r="U46" s="104"/>
      <c r="V46" s="104"/>
      <c r="W46" s="104"/>
      <c r="X46" s="104"/>
      <c r="Y46" s="104"/>
    </row>
    <row r="47" spans="1:25" ht="14.25" customHeight="1" x14ac:dyDescent="0.3">
      <c r="A47" s="104"/>
      <c r="B47" s="111"/>
      <c r="C47" s="104"/>
      <c r="D47" s="104"/>
      <c r="E47" s="104"/>
      <c r="F47" s="104"/>
      <c r="G47" s="104"/>
      <c r="H47" s="104"/>
      <c r="I47" s="104"/>
      <c r="J47" s="104"/>
      <c r="K47" s="104"/>
      <c r="L47" s="104"/>
      <c r="M47" s="104"/>
      <c r="N47" s="104"/>
      <c r="O47" s="104"/>
      <c r="P47" s="104"/>
      <c r="Q47" s="104"/>
      <c r="R47" s="104"/>
      <c r="S47" s="104"/>
      <c r="T47" s="104"/>
      <c r="U47" s="104"/>
      <c r="V47" s="104"/>
      <c r="W47" s="104"/>
      <c r="X47" s="104"/>
      <c r="Y47" s="104"/>
    </row>
    <row r="48" spans="1:25" ht="14.25" customHeight="1" x14ac:dyDescent="0.3">
      <c r="A48" s="104"/>
      <c r="B48" s="111"/>
      <c r="C48" s="104"/>
      <c r="D48" s="104"/>
      <c r="E48" s="104"/>
      <c r="F48" s="104"/>
      <c r="G48" s="104"/>
      <c r="H48" s="104"/>
      <c r="I48" s="104"/>
      <c r="J48" s="104"/>
      <c r="K48" s="104"/>
      <c r="L48" s="104"/>
      <c r="M48" s="104"/>
      <c r="N48" s="104"/>
      <c r="O48" s="104"/>
      <c r="P48" s="104"/>
      <c r="Q48" s="104"/>
      <c r="R48" s="104"/>
      <c r="S48" s="104"/>
      <c r="T48" s="104"/>
      <c r="U48" s="104"/>
      <c r="V48" s="104"/>
      <c r="W48" s="104"/>
      <c r="X48" s="104"/>
      <c r="Y48" s="104"/>
    </row>
    <row r="49" spans="1:25" ht="14.25" customHeight="1" x14ac:dyDescent="0.3">
      <c r="A49" s="104"/>
      <c r="B49" s="111"/>
      <c r="C49" s="104"/>
      <c r="D49" s="104"/>
      <c r="E49" s="104"/>
      <c r="F49" s="104"/>
      <c r="G49" s="104"/>
      <c r="H49" s="104"/>
      <c r="I49" s="104"/>
      <c r="J49" s="104"/>
      <c r="K49" s="104"/>
      <c r="L49" s="104"/>
      <c r="M49" s="104"/>
      <c r="N49" s="104"/>
      <c r="O49" s="104"/>
      <c r="P49" s="104"/>
      <c r="Q49" s="104"/>
      <c r="R49" s="104"/>
      <c r="S49" s="104"/>
      <c r="T49" s="104"/>
      <c r="U49" s="104"/>
      <c r="V49" s="104"/>
      <c r="W49" s="104"/>
      <c r="X49" s="104"/>
      <c r="Y49" s="104"/>
    </row>
    <row r="50" spans="1:25" ht="14.25" customHeight="1" x14ac:dyDescent="0.3">
      <c r="A50" s="104"/>
      <c r="B50" s="111"/>
      <c r="C50" s="104"/>
      <c r="D50" s="104"/>
      <c r="E50" s="104"/>
      <c r="F50" s="104"/>
      <c r="G50" s="104"/>
      <c r="H50" s="104"/>
      <c r="I50" s="104"/>
      <c r="J50" s="104"/>
      <c r="K50" s="104"/>
      <c r="L50" s="104"/>
      <c r="M50" s="104"/>
      <c r="N50" s="104"/>
      <c r="O50" s="104"/>
      <c r="P50" s="104"/>
      <c r="Q50" s="104"/>
      <c r="R50" s="104"/>
      <c r="S50" s="104"/>
      <c r="T50" s="104"/>
      <c r="U50" s="104"/>
      <c r="V50" s="104"/>
      <c r="W50" s="104"/>
      <c r="X50" s="104"/>
      <c r="Y50" s="104"/>
    </row>
    <row r="51" spans="1:25" ht="14.25" customHeight="1" x14ac:dyDescent="0.3">
      <c r="A51" s="104"/>
      <c r="B51" s="111"/>
      <c r="C51" s="104"/>
      <c r="D51" s="104"/>
      <c r="E51" s="104"/>
      <c r="F51" s="104"/>
      <c r="G51" s="104"/>
      <c r="H51" s="104"/>
      <c r="I51" s="104"/>
      <c r="J51" s="104"/>
      <c r="K51" s="104"/>
      <c r="L51" s="104"/>
      <c r="M51" s="104"/>
      <c r="N51" s="104"/>
      <c r="O51" s="104"/>
      <c r="P51" s="104"/>
      <c r="Q51" s="104"/>
      <c r="R51" s="104"/>
      <c r="S51" s="104"/>
      <c r="T51" s="104"/>
      <c r="U51" s="104"/>
      <c r="V51" s="104"/>
      <c r="W51" s="104"/>
      <c r="X51" s="104"/>
      <c r="Y51" s="104"/>
    </row>
    <row r="52" spans="1:25" ht="14.25" customHeight="1" x14ac:dyDescent="0.3">
      <c r="A52" s="104"/>
      <c r="B52" s="111"/>
      <c r="C52" s="104"/>
      <c r="D52" s="104"/>
      <c r="E52" s="104"/>
      <c r="F52" s="104"/>
      <c r="G52" s="104"/>
      <c r="H52" s="104"/>
      <c r="I52" s="104"/>
      <c r="J52" s="104"/>
      <c r="K52" s="104"/>
      <c r="L52" s="104"/>
      <c r="M52" s="104"/>
      <c r="N52" s="104"/>
      <c r="O52" s="104"/>
      <c r="P52" s="104"/>
      <c r="Q52" s="104"/>
      <c r="R52" s="104"/>
      <c r="S52" s="104"/>
      <c r="T52" s="104"/>
      <c r="U52" s="104"/>
      <c r="V52" s="104"/>
      <c r="W52" s="104"/>
      <c r="X52" s="104"/>
      <c r="Y52" s="104"/>
    </row>
    <row r="53" spans="1:25" ht="14.25" customHeight="1" x14ac:dyDescent="0.3">
      <c r="A53" s="104"/>
      <c r="B53" s="111"/>
      <c r="C53" s="104"/>
      <c r="D53" s="104"/>
      <c r="E53" s="104"/>
      <c r="F53" s="104"/>
      <c r="G53" s="104"/>
      <c r="H53" s="104"/>
      <c r="I53" s="104"/>
      <c r="J53" s="104"/>
      <c r="K53" s="104"/>
      <c r="L53" s="104"/>
      <c r="M53" s="104"/>
      <c r="N53" s="104"/>
      <c r="O53" s="104"/>
      <c r="P53" s="104"/>
      <c r="Q53" s="104"/>
      <c r="R53" s="104"/>
      <c r="S53" s="104"/>
      <c r="T53" s="104"/>
      <c r="U53" s="104"/>
      <c r="V53" s="104"/>
      <c r="W53" s="104"/>
      <c r="X53" s="104"/>
      <c r="Y53" s="104"/>
    </row>
    <row r="54" spans="1:25" ht="14.25" customHeight="1" x14ac:dyDescent="0.3">
      <c r="A54" s="104"/>
      <c r="B54" s="111"/>
      <c r="C54" s="104"/>
      <c r="D54" s="104"/>
      <c r="E54" s="104"/>
      <c r="F54" s="104"/>
      <c r="G54" s="104"/>
      <c r="H54" s="104"/>
      <c r="I54" s="104"/>
      <c r="J54" s="104"/>
      <c r="K54" s="104"/>
      <c r="L54" s="104"/>
      <c r="M54" s="104"/>
      <c r="N54" s="104"/>
      <c r="O54" s="104"/>
      <c r="P54" s="104"/>
      <c r="Q54" s="104"/>
      <c r="R54" s="104"/>
      <c r="S54" s="104"/>
      <c r="T54" s="104"/>
      <c r="U54" s="104"/>
      <c r="V54" s="104"/>
      <c r="W54" s="104"/>
      <c r="X54" s="104"/>
      <c r="Y54" s="104"/>
    </row>
    <row r="55" spans="1:25" ht="14.25" customHeight="1" x14ac:dyDescent="0.3">
      <c r="A55" s="104"/>
      <c r="B55" s="111"/>
      <c r="C55" s="104"/>
      <c r="D55" s="104"/>
      <c r="E55" s="104"/>
      <c r="F55" s="104"/>
      <c r="G55" s="104"/>
      <c r="H55" s="104"/>
      <c r="I55" s="104"/>
      <c r="J55" s="104"/>
      <c r="K55" s="104"/>
      <c r="L55" s="104"/>
      <c r="M55" s="104"/>
      <c r="N55" s="104"/>
      <c r="O55" s="104"/>
      <c r="P55" s="104"/>
      <c r="Q55" s="104"/>
      <c r="R55" s="104"/>
      <c r="S55" s="104"/>
      <c r="T55" s="104"/>
      <c r="U55" s="104"/>
      <c r="V55" s="104"/>
      <c r="W55" s="104"/>
      <c r="X55" s="104"/>
      <c r="Y55" s="104"/>
    </row>
    <row r="56" spans="1:25" ht="14.25" customHeight="1" x14ac:dyDescent="0.3">
      <c r="A56" s="104"/>
      <c r="B56" s="111"/>
      <c r="C56" s="104"/>
      <c r="D56" s="104"/>
      <c r="E56" s="104"/>
      <c r="F56" s="104"/>
      <c r="G56" s="104"/>
      <c r="H56" s="104"/>
      <c r="I56" s="104"/>
      <c r="J56" s="104"/>
      <c r="K56" s="104"/>
      <c r="L56" s="104"/>
      <c r="M56" s="104"/>
      <c r="N56" s="104"/>
      <c r="O56" s="104"/>
      <c r="P56" s="104"/>
      <c r="Q56" s="104"/>
      <c r="R56" s="104"/>
      <c r="S56" s="104"/>
      <c r="T56" s="104"/>
      <c r="U56" s="104"/>
      <c r="V56" s="104"/>
      <c r="W56" s="104"/>
      <c r="X56" s="104"/>
      <c r="Y56" s="104"/>
    </row>
    <row r="57" spans="1:25" ht="14.25" customHeight="1" x14ac:dyDescent="0.3">
      <c r="A57" s="104"/>
      <c r="B57" s="111"/>
      <c r="C57" s="104"/>
      <c r="D57" s="104"/>
      <c r="E57" s="104"/>
      <c r="F57" s="104"/>
      <c r="G57" s="104"/>
      <c r="H57" s="104"/>
      <c r="I57" s="104"/>
      <c r="J57" s="104"/>
      <c r="K57" s="104"/>
      <c r="L57" s="104"/>
      <c r="M57" s="104"/>
      <c r="N57" s="104"/>
      <c r="O57" s="104"/>
      <c r="P57" s="104"/>
      <c r="Q57" s="104"/>
      <c r="R57" s="104"/>
      <c r="S57" s="104"/>
      <c r="T57" s="104"/>
      <c r="U57" s="104"/>
      <c r="V57" s="104"/>
      <c r="W57" s="104"/>
      <c r="X57" s="104"/>
      <c r="Y57" s="104"/>
    </row>
    <row r="58" spans="1:25" ht="14.25" customHeight="1" x14ac:dyDescent="0.3">
      <c r="A58" s="104"/>
      <c r="B58" s="111"/>
      <c r="C58" s="104"/>
      <c r="D58" s="104"/>
      <c r="E58" s="104"/>
      <c r="F58" s="104"/>
      <c r="G58" s="104"/>
      <c r="H58" s="104"/>
      <c r="I58" s="104"/>
      <c r="J58" s="104"/>
      <c r="K58" s="104"/>
      <c r="L58" s="104"/>
      <c r="M58" s="104"/>
      <c r="N58" s="104"/>
      <c r="O58" s="104"/>
      <c r="P58" s="104"/>
      <c r="Q58" s="104"/>
      <c r="R58" s="104"/>
      <c r="S58" s="104"/>
      <c r="T58" s="104"/>
      <c r="U58" s="104"/>
      <c r="V58" s="104"/>
      <c r="W58" s="104"/>
      <c r="X58" s="104"/>
      <c r="Y58" s="104"/>
    </row>
    <row r="59" spans="1:25" ht="14.25" customHeight="1" x14ac:dyDescent="0.3">
      <c r="A59" s="104"/>
      <c r="B59" s="111"/>
      <c r="C59" s="104"/>
      <c r="D59" s="104"/>
      <c r="E59" s="104"/>
      <c r="F59" s="104"/>
      <c r="G59" s="104"/>
      <c r="H59" s="104"/>
      <c r="I59" s="104"/>
      <c r="J59" s="104"/>
      <c r="K59" s="104"/>
      <c r="L59" s="104"/>
      <c r="M59" s="104"/>
      <c r="N59" s="104"/>
      <c r="O59" s="104"/>
      <c r="P59" s="104"/>
      <c r="Q59" s="104"/>
      <c r="R59" s="104"/>
      <c r="S59" s="104"/>
      <c r="T59" s="104"/>
      <c r="U59" s="104"/>
      <c r="V59" s="104"/>
      <c r="W59" s="104"/>
      <c r="X59" s="104"/>
      <c r="Y59" s="104"/>
    </row>
    <row r="60" spans="1:25" ht="14.25" customHeight="1" x14ac:dyDescent="0.3">
      <c r="A60" s="104"/>
      <c r="B60" s="111"/>
      <c r="C60" s="104"/>
      <c r="D60" s="104"/>
      <c r="E60" s="104"/>
      <c r="F60" s="104"/>
      <c r="G60" s="104"/>
      <c r="H60" s="104"/>
      <c r="I60" s="104"/>
      <c r="J60" s="104"/>
      <c r="K60" s="104"/>
      <c r="L60" s="104"/>
      <c r="M60" s="104"/>
      <c r="N60" s="104"/>
      <c r="O60" s="104"/>
      <c r="P60" s="104"/>
      <c r="Q60" s="104"/>
      <c r="R60" s="104"/>
      <c r="S60" s="104"/>
      <c r="T60" s="104"/>
      <c r="U60" s="104"/>
      <c r="V60" s="104"/>
      <c r="W60" s="104"/>
      <c r="X60" s="104"/>
      <c r="Y60" s="104"/>
    </row>
    <row r="61" spans="1:25" ht="14.25" customHeight="1" x14ac:dyDescent="0.3">
      <c r="A61" s="104"/>
      <c r="B61" s="111"/>
      <c r="C61" s="104"/>
      <c r="D61" s="104"/>
      <c r="E61" s="104"/>
      <c r="F61" s="104"/>
      <c r="G61" s="104"/>
      <c r="H61" s="104"/>
      <c r="I61" s="104"/>
      <c r="J61" s="104"/>
      <c r="K61" s="104"/>
      <c r="L61" s="104"/>
      <c r="M61" s="104"/>
      <c r="N61" s="104"/>
      <c r="O61" s="104"/>
      <c r="P61" s="104"/>
      <c r="Q61" s="104"/>
      <c r="R61" s="104"/>
      <c r="S61" s="104"/>
      <c r="T61" s="104"/>
      <c r="U61" s="104"/>
      <c r="V61" s="104"/>
      <c r="W61" s="104"/>
      <c r="X61" s="104"/>
      <c r="Y61" s="104"/>
    </row>
    <row r="62" spans="1:25" ht="14.25" customHeight="1" x14ac:dyDescent="0.3">
      <c r="A62" s="104"/>
      <c r="B62" s="111"/>
      <c r="C62" s="104"/>
      <c r="D62" s="104"/>
      <c r="E62" s="104"/>
      <c r="F62" s="104"/>
      <c r="G62" s="104"/>
      <c r="H62" s="104"/>
      <c r="I62" s="104"/>
      <c r="J62" s="104"/>
      <c r="K62" s="104"/>
      <c r="L62" s="104"/>
      <c r="M62" s="104"/>
      <c r="N62" s="104"/>
      <c r="O62" s="104"/>
      <c r="P62" s="104"/>
      <c r="Q62" s="104"/>
      <c r="R62" s="104"/>
      <c r="S62" s="104"/>
      <c r="T62" s="104"/>
      <c r="U62" s="104"/>
      <c r="V62" s="104"/>
      <c r="W62" s="104"/>
      <c r="X62" s="104"/>
      <c r="Y62" s="104"/>
    </row>
    <row r="63" spans="1:25" ht="14.25" customHeight="1" x14ac:dyDescent="0.3">
      <c r="A63" s="104"/>
      <c r="B63" s="111"/>
      <c r="C63" s="104"/>
      <c r="D63" s="104"/>
      <c r="E63" s="104"/>
      <c r="F63" s="104"/>
      <c r="G63" s="104"/>
      <c r="H63" s="104"/>
      <c r="I63" s="104"/>
      <c r="J63" s="104"/>
      <c r="K63" s="104"/>
      <c r="L63" s="104"/>
      <c r="M63" s="104"/>
      <c r="N63" s="104"/>
      <c r="O63" s="104"/>
      <c r="P63" s="104"/>
      <c r="Q63" s="104"/>
      <c r="R63" s="104"/>
      <c r="S63" s="104"/>
      <c r="T63" s="104"/>
      <c r="U63" s="104"/>
      <c r="V63" s="104"/>
      <c r="W63" s="104"/>
      <c r="X63" s="104"/>
      <c r="Y63" s="104"/>
    </row>
    <row r="64" spans="1:25" ht="14.25" customHeight="1" x14ac:dyDescent="0.3">
      <c r="A64" s="104"/>
      <c r="B64" s="111"/>
      <c r="C64" s="104"/>
      <c r="D64" s="104"/>
      <c r="E64" s="104"/>
      <c r="F64" s="104"/>
      <c r="G64" s="104"/>
      <c r="H64" s="104"/>
      <c r="I64" s="104"/>
      <c r="J64" s="104"/>
      <c r="K64" s="104"/>
      <c r="L64" s="104"/>
      <c r="M64" s="104"/>
      <c r="N64" s="104"/>
      <c r="O64" s="104"/>
      <c r="P64" s="104"/>
      <c r="Q64" s="104"/>
      <c r="R64" s="104"/>
      <c r="S64" s="104"/>
      <c r="T64" s="104"/>
      <c r="U64" s="104"/>
      <c r="V64" s="104"/>
      <c r="W64" s="104"/>
      <c r="X64" s="104"/>
      <c r="Y64" s="104"/>
    </row>
    <row r="65" spans="1:25" ht="14.25" customHeight="1" x14ac:dyDescent="0.3">
      <c r="A65" s="104"/>
      <c r="B65" s="111"/>
      <c r="C65" s="104"/>
      <c r="D65" s="104"/>
      <c r="E65" s="104"/>
      <c r="F65" s="104"/>
      <c r="G65" s="104"/>
      <c r="H65" s="104"/>
      <c r="I65" s="104"/>
      <c r="J65" s="104"/>
      <c r="K65" s="104"/>
      <c r="L65" s="104"/>
      <c r="M65" s="104"/>
      <c r="N65" s="104"/>
      <c r="O65" s="104"/>
      <c r="P65" s="104"/>
      <c r="Q65" s="104"/>
      <c r="R65" s="104"/>
      <c r="S65" s="104"/>
      <c r="T65" s="104"/>
      <c r="U65" s="104"/>
      <c r="V65" s="104"/>
      <c r="W65" s="104"/>
      <c r="X65" s="104"/>
      <c r="Y65" s="104"/>
    </row>
    <row r="66" spans="1:25" ht="14.25" customHeight="1" x14ac:dyDescent="0.3">
      <c r="A66" s="104"/>
      <c r="B66" s="111"/>
      <c r="C66" s="104"/>
      <c r="D66" s="104"/>
      <c r="E66" s="104"/>
      <c r="F66" s="104"/>
      <c r="G66" s="104"/>
      <c r="H66" s="104"/>
      <c r="I66" s="104"/>
      <c r="J66" s="104"/>
      <c r="K66" s="104"/>
      <c r="L66" s="104"/>
      <c r="M66" s="104"/>
      <c r="N66" s="104"/>
      <c r="O66" s="104"/>
      <c r="P66" s="104"/>
      <c r="Q66" s="104"/>
      <c r="R66" s="104"/>
      <c r="S66" s="104"/>
      <c r="T66" s="104"/>
      <c r="U66" s="104"/>
      <c r="V66" s="104"/>
      <c r="W66" s="104"/>
      <c r="X66" s="104"/>
      <c r="Y66" s="104"/>
    </row>
    <row r="67" spans="1:25" ht="14.25" customHeight="1" x14ac:dyDescent="0.3">
      <c r="A67" s="104"/>
      <c r="B67" s="111"/>
      <c r="C67" s="104"/>
      <c r="D67" s="104"/>
      <c r="E67" s="104"/>
      <c r="F67" s="104"/>
      <c r="G67" s="104"/>
      <c r="H67" s="104"/>
      <c r="I67" s="104"/>
      <c r="J67" s="104"/>
      <c r="K67" s="104"/>
      <c r="L67" s="104"/>
      <c r="M67" s="104"/>
      <c r="N67" s="104"/>
      <c r="O67" s="104"/>
      <c r="P67" s="104"/>
      <c r="Q67" s="104"/>
      <c r="R67" s="104"/>
      <c r="S67" s="104"/>
      <c r="T67" s="104"/>
      <c r="U67" s="104"/>
      <c r="V67" s="104"/>
      <c r="W67" s="104"/>
      <c r="X67" s="104"/>
      <c r="Y67" s="104"/>
    </row>
    <row r="68" spans="1:25" ht="14.25" customHeight="1" x14ac:dyDescent="0.3">
      <c r="A68" s="104"/>
      <c r="B68" s="111"/>
      <c r="C68" s="104"/>
      <c r="D68" s="104"/>
      <c r="E68" s="104"/>
      <c r="F68" s="104"/>
      <c r="G68" s="104"/>
      <c r="H68" s="104"/>
      <c r="I68" s="104"/>
      <c r="J68" s="104"/>
      <c r="K68" s="104"/>
      <c r="L68" s="104"/>
      <c r="M68" s="104"/>
      <c r="N68" s="104"/>
      <c r="O68" s="104"/>
      <c r="P68" s="104"/>
      <c r="Q68" s="104"/>
      <c r="R68" s="104"/>
      <c r="S68" s="104"/>
      <c r="T68" s="104"/>
      <c r="U68" s="104"/>
      <c r="V68" s="104"/>
      <c r="W68" s="104"/>
      <c r="X68" s="104"/>
      <c r="Y68" s="104"/>
    </row>
    <row r="69" spans="1:25" ht="14.25" customHeight="1" x14ac:dyDescent="0.3">
      <c r="A69" s="104"/>
      <c r="B69" s="111"/>
      <c r="C69" s="104"/>
      <c r="D69" s="104"/>
      <c r="E69" s="104"/>
      <c r="F69" s="104"/>
      <c r="G69" s="104"/>
      <c r="H69" s="104"/>
      <c r="I69" s="104"/>
      <c r="J69" s="104"/>
      <c r="K69" s="104"/>
      <c r="L69" s="104"/>
      <c r="M69" s="104"/>
      <c r="N69" s="104"/>
      <c r="O69" s="104"/>
      <c r="P69" s="104"/>
      <c r="Q69" s="104"/>
      <c r="R69" s="104"/>
      <c r="S69" s="104"/>
      <c r="T69" s="104"/>
      <c r="U69" s="104"/>
      <c r="V69" s="104"/>
      <c r="W69" s="104"/>
      <c r="X69" s="104"/>
      <c r="Y69" s="104"/>
    </row>
    <row r="70" spans="1:25" ht="14.25" customHeight="1" x14ac:dyDescent="0.3">
      <c r="A70" s="104"/>
      <c r="B70" s="111"/>
      <c r="C70" s="104"/>
      <c r="D70" s="104"/>
      <c r="E70" s="104"/>
      <c r="F70" s="104"/>
      <c r="G70" s="104"/>
      <c r="H70" s="104"/>
      <c r="I70" s="104"/>
      <c r="J70" s="104"/>
      <c r="K70" s="104"/>
      <c r="L70" s="104"/>
      <c r="M70" s="104"/>
      <c r="N70" s="104"/>
      <c r="O70" s="104"/>
      <c r="P70" s="104"/>
      <c r="Q70" s="104"/>
      <c r="R70" s="104"/>
      <c r="S70" s="104"/>
      <c r="T70" s="104"/>
      <c r="U70" s="104"/>
      <c r="V70" s="104"/>
      <c r="W70" s="104"/>
      <c r="X70" s="104"/>
      <c r="Y70" s="104"/>
    </row>
    <row r="71" spans="1:25" ht="14.25" customHeight="1" x14ac:dyDescent="0.3">
      <c r="A71" s="104"/>
      <c r="B71" s="111"/>
      <c r="C71" s="104"/>
      <c r="D71" s="104"/>
      <c r="E71" s="104"/>
      <c r="F71" s="104"/>
      <c r="G71" s="104"/>
      <c r="H71" s="104"/>
      <c r="I71" s="104"/>
      <c r="J71" s="104"/>
      <c r="K71" s="104"/>
      <c r="L71" s="104"/>
      <c r="M71" s="104"/>
      <c r="N71" s="104"/>
      <c r="O71" s="104"/>
      <c r="P71" s="104"/>
      <c r="Q71" s="104"/>
      <c r="R71" s="104"/>
      <c r="S71" s="104"/>
      <c r="T71" s="104"/>
      <c r="U71" s="104"/>
      <c r="V71" s="104"/>
      <c r="W71" s="104"/>
      <c r="X71" s="104"/>
      <c r="Y71" s="104"/>
    </row>
    <row r="72" spans="1:25" ht="14.25" customHeight="1" x14ac:dyDescent="0.3">
      <c r="A72" s="104"/>
      <c r="B72" s="111"/>
      <c r="C72" s="104"/>
      <c r="D72" s="104"/>
      <c r="E72" s="104"/>
      <c r="F72" s="104"/>
      <c r="G72" s="104"/>
      <c r="H72" s="104"/>
      <c r="I72" s="104"/>
      <c r="J72" s="104"/>
      <c r="K72" s="104"/>
      <c r="L72" s="104"/>
      <c r="M72" s="104"/>
      <c r="N72" s="104"/>
      <c r="O72" s="104"/>
      <c r="P72" s="104"/>
      <c r="Q72" s="104"/>
      <c r="R72" s="104"/>
      <c r="S72" s="104"/>
      <c r="T72" s="104"/>
      <c r="U72" s="104"/>
      <c r="V72" s="104"/>
      <c r="W72" s="104"/>
      <c r="X72" s="104"/>
      <c r="Y72" s="104"/>
    </row>
    <row r="73" spans="1:25" ht="14.25" customHeight="1" x14ac:dyDescent="0.3">
      <c r="A73" s="104"/>
      <c r="B73" s="111"/>
      <c r="C73" s="104"/>
      <c r="D73" s="104"/>
      <c r="E73" s="104"/>
      <c r="F73" s="104"/>
      <c r="G73" s="104"/>
      <c r="H73" s="104"/>
      <c r="I73" s="104"/>
      <c r="J73" s="104"/>
      <c r="K73" s="104"/>
      <c r="L73" s="104"/>
      <c r="M73" s="104"/>
      <c r="N73" s="104"/>
      <c r="O73" s="104"/>
      <c r="P73" s="104"/>
      <c r="Q73" s="104"/>
      <c r="R73" s="104"/>
      <c r="S73" s="104"/>
      <c r="T73" s="104"/>
      <c r="U73" s="104"/>
      <c r="V73" s="104"/>
      <c r="W73" s="104"/>
      <c r="X73" s="104"/>
      <c r="Y73" s="104"/>
    </row>
    <row r="74" spans="1:25" ht="14.25" customHeight="1" x14ac:dyDescent="0.3">
      <c r="A74" s="104"/>
      <c r="B74" s="111"/>
      <c r="C74" s="104"/>
      <c r="D74" s="104"/>
      <c r="E74" s="104"/>
      <c r="F74" s="104"/>
      <c r="G74" s="104"/>
      <c r="H74" s="104"/>
      <c r="I74" s="104"/>
      <c r="J74" s="104"/>
      <c r="K74" s="104"/>
      <c r="L74" s="104"/>
      <c r="M74" s="104"/>
      <c r="N74" s="104"/>
      <c r="O74" s="104"/>
      <c r="P74" s="104"/>
      <c r="Q74" s="104"/>
      <c r="R74" s="104"/>
      <c r="S74" s="104"/>
      <c r="T74" s="104"/>
      <c r="U74" s="104"/>
      <c r="V74" s="104"/>
      <c r="W74" s="104"/>
      <c r="X74" s="104"/>
      <c r="Y74" s="104"/>
    </row>
    <row r="75" spans="1:25" ht="14.25" customHeight="1" x14ac:dyDescent="0.3">
      <c r="A75" s="104"/>
      <c r="B75" s="111"/>
      <c r="C75" s="104"/>
      <c r="D75" s="104"/>
      <c r="E75" s="104"/>
      <c r="F75" s="104"/>
      <c r="G75" s="104"/>
      <c r="H75" s="104"/>
      <c r="I75" s="104"/>
      <c r="J75" s="104"/>
      <c r="K75" s="104"/>
      <c r="L75" s="104"/>
      <c r="M75" s="104"/>
      <c r="N75" s="104"/>
      <c r="O75" s="104"/>
      <c r="P75" s="104"/>
      <c r="Q75" s="104"/>
      <c r="R75" s="104"/>
      <c r="S75" s="104"/>
      <c r="T75" s="104"/>
      <c r="U75" s="104"/>
      <c r="V75" s="104"/>
      <c r="W75" s="104"/>
      <c r="X75" s="104"/>
      <c r="Y75" s="104"/>
    </row>
    <row r="76" spans="1:25" ht="14.25" customHeight="1" x14ac:dyDescent="0.3">
      <c r="A76" s="104"/>
      <c r="B76" s="111"/>
      <c r="C76" s="104"/>
      <c r="D76" s="104"/>
      <c r="E76" s="104"/>
      <c r="F76" s="104"/>
      <c r="G76" s="104"/>
      <c r="H76" s="104"/>
      <c r="I76" s="104"/>
      <c r="J76" s="104"/>
      <c r="K76" s="104"/>
      <c r="L76" s="104"/>
      <c r="M76" s="104"/>
      <c r="N76" s="104"/>
      <c r="O76" s="104"/>
      <c r="P76" s="104"/>
      <c r="Q76" s="104"/>
      <c r="R76" s="104"/>
      <c r="S76" s="104"/>
      <c r="T76" s="104"/>
      <c r="U76" s="104"/>
      <c r="V76" s="104"/>
      <c r="W76" s="104"/>
      <c r="X76" s="104"/>
      <c r="Y76" s="104"/>
    </row>
    <row r="77" spans="1:25" ht="14.25" customHeight="1" x14ac:dyDescent="0.3">
      <c r="A77" s="104"/>
      <c r="B77" s="111"/>
      <c r="C77" s="104"/>
      <c r="D77" s="104"/>
      <c r="E77" s="104"/>
      <c r="F77" s="104"/>
      <c r="G77" s="104"/>
      <c r="H77" s="104"/>
      <c r="I77" s="104"/>
      <c r="J77" s="104"/>
      <c r="K77" s="104"/>
      <c r="L77" s="104"/>
      <c r="M77" s="104"/>
      <c r="N77" s="104"/>
      <c r="O77" s="104"/>
      <c r="P77" s="104"/>
      <c r="Q77" s="104"/>
      <c r="R77" s="104"/>
      <c r="S77" s="104"/>
      <c r="T77" s="104"/>
      <c r="U77" s="104"/>
      <c r="V77" s="104"/>
      <c r="W77" s="104"/>
      <c r="X77" s="104"/>
      <c r="Y77" s="104"/>
    </row>
    <row r="78" spans="1:25" ht="14.25" customHeight="1" x14ac:dyDescent="0.3">
      <c r="A78" s="104"/>
      <c r="B78" s="111"/>
      <c r="C78" s="104"/>
      <c r="D78" s="104"/>
      <c r="E78" s="104"/>
      <c r="F78" s="104"/>
      <c r="G78" s="104"/>
      <c r="H78" s="104"/>
      <c r="I78" s="104"/>
      <c r="J78" s="104"/>
      <c r="K78" s="104"/>
      <c r="L78" s="104"/>
      <c r="M78" s="104"/>
      <c r="N78" s="104"/>
      <c r="O78" s="104"/>
      <c r="P78" s="104"/>
      <c r="Q78" s="104"/>
      <c r="R78" s="104"/>
      <c r="S78" s="104"/>
      <c r="T78" s="104"/>
      <c r="U78" s="104"/>
      <c r="V78" s="104"/>
      <c r="W78" s="104"/>
      <c r="X78" s="104"/>
      <c r="Y78" s="104"/>
    </row>
    <row r="79" spans="1:25" ht="14.25" customHeight="1" x14ac:dyDescent="0.3">
      <c r="A79" s="104"/>
      <c r="B79" s="111"/>
      <c r="C79" s="104"/>
      <c r="D79" s="104"/>
      <c r="E79" s="104"/>
      <c r="F79" s="104"/>
      <c r="G79" s="104"/>
      <c r="H79" s="104"/>
      <c r="I79" s="104"/>
      <c r="J79" s="104"/>
      <c r="K79" s="104"/>
      <c r="L79" s="104"/>
      <c r="M79" s="104"/>
      <c r="N79" s="104"/>
      <c r="O79" s="104"/>
      <c r="P79" s="104"/>
      <c r="Q79" s="104"/>
      <c r="R79" s="104"/>
      <c r="S79" s="104"/>
      <c r="T79" s="104"/>
      <c r="U79" s="104"/>
      <c r="V79" s="104"/>
      <c r="W79" s="104"/>
      <c r="X79" s="104"/>
      <c r="Y79" s="104"/>
    </row>
    <row r="80" spans="1:25" ht="14.25" customHeight="1" x14ac:dyDescent="0.3">
      <c r="A80" s="104"/>
      <c r="B80" s="111"/>
      <c r="C80" s="104"/>
      <c r="D80" s="104"/>
      <c r="E80" s="104"/>
      <c r="F80" s="104"/>
      <c r="G80" s="104"/>
      <c r="H80" s="104"/>
      <c r="I80" s="104"/>
      <c r="J80" s="104"/>
      <c r="K80" s="104"/>
      <c r="L80" s="104"/>
      <c r="M80" s="104"/>
      <c r="N80" s="104"/>
      <c r="O80" s="104"/>
      <c r="P80" s="104"/>
      <c r="Q80" s="104"/>
      <c r="R80" s="104"/>
      <c r="S80" s="104"/>
      <c r="T80" s="104"/>
      <c r="U80" s="104"/>
      <c r="V80" s="104"/>
      <c r="W80" s="104"/>
      <c r="X80" s="104"/>
      <c r="Y80" s="104"/>
    </row>
    <row r="81" spans="1:25" ht="14.25" customHeight="1" x14ac:dyDescent="0.3">
      <c r="A81" s="104"/>
      <c r="B81" s="111"/>
      <c r="C81" s="104"/>
      <c r="D81" s="104"/>
      <c r="E81" s="104"/>
      <c r="F81" s="104"/>
      <c r="G81" s="104"/>
      <c r="H81" s="104"/>
      <c r="I81" s="104"/>
      <c r="J81" s="104"/>
      <c r="K81" s="104"/>
      <c r="L81" s="104"/>
      <c r="M81" s="104"/>
      <c r="N81" s="104"/>
      <c r="O81" s="104"/>
      <c r="P81" s="104"/>
      <c r="Q81" s="104"/>
      <c r="R81" s="104"/>
      <c r="S81" s="104"/>
      <c r="T81" s="104"/>
      <c r="U81" s="104"/>
      <c r="V81" s="104"/>
      <c r="W81" s="104"/>
      <c r="X81" s="104"/>
      <c r="Y81" s="104"/>
    </row>
    <row r="82" spans="1:25" ht="14.25" customHeight="1" x14ac:dyDescent="0.3">
      <c r="A82" s="104"/>
      <c r="B82" s="111"/>
      <c r="C82" s="104"/>
      <c r="D82" s="104"/>
      <c r="E82" s="104"/>
      <c r="F82" s="104"/>
      <c r="G82" s="104"/>
      <c r="H82" s="104"/>
      <c r="I82" s="104"/>
      <c r="J82" s="104"/>
      <c r="K82" s="104"/>
      <c r="L82" s="104"/>
      <c r="M82" s="104"/>
      <c r="N82" s="104"/>
      <c r="O82" s="104"/>
      <c r="P82" s="104"/>
      <c r="Q82" s="104"/>
      <c r="R82" s="104"/>
      <c r="S82" s="104"/>
      <c r="T82" s="104"/>
      <c r="U82" s="104"/>
      <c r="V82" s="104"/>
      <c r="W82" s="104"/>
      <c r="X82" s="104"/>
      <c r="Y82" s="104"/>
    </row>
    <row r="83" spans="1:25" ht="14.25" customHeight="1" x14ac:dyDescent="0.3">
      <c r="A83" s="104"/>
      <c r="B83" s="111"/>
      <c r="C83" s="104"/>
      <c r="D83" s="104"/>
      <c r="E83" s="104"/>
      <c r="F83" s="104"/>
      <c r="G83" s="104"/>
      <c r="H83" s="104"/>
      <c r="I83" s="104"/>
      <c r="J83" s="104"/>
      <c r="K83" s="104"/>
      <c r="L83" s="104"/>
      <c r="M83" s="104"/>
      <c r="N83" s="104"/>
      <c r="O83" s="104"/>
      <c r="P83" s="104"/>
      <c r="Q83" s="104"/>
      <c r="R83" s="104"/>
      <c r="S83" s="104"/>
      <c r="T83" s="104"/>
      <c r="U83" s="104"/>
      <c r="V83" s="104"/>
      <c r="W83" s="104"/>
      <c r="X83" s="104"/>
      <c r="Y83" s="104"/>
    </row>
    <row r="84" spans="1:25" ht="14.25" customHeight="1" x14ac:dyDescent="0.3">
      <c r="A84" s="104"/>
      <c r="B84" s="111"/>
      <c r="C84" s="104"/>
      <c r="D84" s="104"/>
      <c r="E84" s="104"/>
      <c r="F84" s="104"/>
      <c r="G84" s="104"/>
      <c r="H84" s="104"/>
      <c r="I84" s="104"/>
      <c r="J84" s="104"/>
      <c r="K84" s="104"/>
      <c r="L84" s="104"/>
      <c r="M84" s="104"/>
      <c r="N84" s="104"/>
      <c r="O84" s="104"/>
      <c r="P84" s="104"/>
      <c r="Q84" s="104"/>
      <c r="R84" s="104"/>
      <c r="S84" s="104"/>
      <c r="T84" s="104"/>
      <c r="U84" s="104"/>
      <c r="V84" s="104"/>
      <c r="W84" s="104"/>
      <c r="X84" s="104"/>
      <c r="Y84" s="104"/>
    </row>
    <row r="85" spans="1:25" ht="14.25" customHeight="1" x14ac:dyDescent="0.3">
      <c r="A85" s="104"/>
      <c r="B85" s="111"/>
      <c r="C85" s="104"/>
      <c r="D85" s="104"/>
      <c r="E85" s="104"/>
      <c r="F85" s="104"/>
      <c r="G85" s="104"/>
      <c r="H85" s="104"/>
      <c r="I85" s="104"/>
      <c r="J85" s="104"/>
      <c r="K85" s="104"/>
      <c r="L85" s="104"/>
      <c r="M85" s="104"/>
      <c r="N85" s="104"/>
      <c r="O85" s="104"/>
      <c r="P85" s="104"/>
      <c r="Q85" s="104"/>
      <c r="R85" s="104"/>
      <c r="S85" s="104"/>
      <c r="T85" s="104"/>
      <c r="U85" s="104"/>
      <c r="V85" s="104"/>
      <c r="W85" s="104"/>
      <c r="X85" s="104"/>
      <c r="Y85" s="104"/>
    </row>
    <row r="86" spans="1:25" ht="14.25" customHeight="1" x14ac:dyDescent="0.3">
      <c r="A86" s="104"/>
      <c r="B86" s="111"/>
      <c r="C86" s="104"/>
      <c r="D86" s="104"/>
      <c r="E86" s="104"/>
      <c r="F86" s="104"/>
      <c r="G86" s="104"/>
      <c r="H86" s="104"/>
      <c r="I86" s="104"/>
      <c r="J86" s="104"/>
      <c r="K86" s="104"/>
      <c r="L86" s="104"/>
      <c r="M86" s="104"/>
      <c r="N86" s="104"/>
      <c r="O86" s="104"/>
      <c r="P86" s="104"/>
      <c r="Q86" s="104"/>
      <c r="R86" s="104"/>
      <c r="S86" s="104"/>
      <c r="T86" s="104"/>
      <c r="U86" s="104"/>
      <c r="V86" s="104"/>
      <c r="W86" s="104"/>
      <c r="X86" s="104"/>
      <c r="Y86" s="104"/>
    </row>
    <row r="87" spans="1:25" ht="14.25" customHeight="1" x14ac:dyDescent="0.3">
      <c r="A87" s="104"/>
      <c r="B87" s="111"/>
      <c r="C87" s="104"/>
      <c r="D87" s="104"/>
      <c r="E87" s="104"/>
      <c r="F87" s="104"/>
      <c r="G87" s="104"/>
      <c r="H87" s="104"/>
      <c r="I87" s="104"/>
      <c r="J87" s="104"/>
      <c r="K87" s="104"/>
      <c r="L87" s="104"/>
      <c r="M87" s="104"/>
      <c r="N87" s="104"/>
      <c r="O87" s="104"/>
      <c r="P87" s="104"/>
      <c r="Q87" s="104"/>
      <c r="R87" s="104"/>
      <c r="S87" s="104"/>
      <c r="T87" s="104"/>
      <c r="U87" s="104"/>
      <c r="V87" s="104"/>
      <c r="W87" s="104"/>
      <c r="X87" s="104"/>
      <c r="Y87" s="104"/>
    </row>
    <row r="88" spans="1:25" ht="14.25" customHeight="1" x14ac:dyDescent="0.3">
      <c r="A88" s="104"/>
      <c r="B88" s="111"/>
      <c r="C88" s="104"/>
      <c r="D88" s="104"/>
      <c r="E88" s="104"/>
      <c r="F88" s="104"/>
      <c r="G88" s="104"/>
      <c r="H88" s="104"/>
      <c r="I88" s="104"/>
      <c r="J88" s="104"/>
      <c r="K88" s="104"/>
      <c r="L88" s="104"/>
      <c r="M88" s="104"/>
      <c r="N88" s="104"/>
      <c r="O88" s="104"/>
      <c r="P88" s="104"/>
      <c r="Q88" s="104"/>
      <c r="R88" s="104"/>
      <c r="S88" s="104"/>
      <c r="T88" s="104"/>
      <c r="U88" s="104"/>
      <c r="V88" s="104"/>
      <c r="W88" s="104"/>
      <c r="X88" s="104"/>
      <c r="Y88" s="104"/>
    </row>
    <row r="89" spans="1:25" ht="14.25" customHeight="1" x14ac:dyDescent="0.3">
      <c r="A89" s="104"/>
      <c r="B89" s="111"/>
      <c r="C89" s="104"/>
      <c r="D89" s="104"/>
      <c r="E89" s="104"/>
      <c r="F89" s="104"/>
      <c r="G89" s="104"/>
      <c r="H89" s="104"/>
      <c r="I89" s="104"/>
      <c r="J89" s="104"/>
      <c r="K89" s="104"/>
      <c r="L89" s="104"/>
      <c r="M89" s="104"/>
      <c r="N89" s="104"/>
      <c r="O89" s="104"/>
      <c r="P89" s="104"/>
      <c r="Q89" s="104"/>
      <c r="R89" s="104"/>
      <c r="S89" s="104"/>
      <c r="T89" s="104"/>
      <c r="U89" s="104"/>
      <c r="V89" s="104"/>
      <c r="W89" s="104"/>
      <c r="X89" s="104"/>
      <c r="Y89" s="104"/>
    </row>
    <row r="90" spans="1:25" ht="14.25" customHeight="1" x14ac:dyDescent="0.3">
      <c r="A90" s="104"/>
      <c r="B90" s="111"/>
      <c r="C90" s="104"/>
      <c r="D90" s="104"/>
      <c r="E90" s="104"/>
      <c r="F90" s="104"/>
      <c r="G90" s="104"/>
      <c r="H90" s="104"/>
      <c r="I90" s="104"/>
      <c r="J90" s="104"/>
      <c r="K90" s="104"/>
      <c r="L90" s="104"/>
      <c r="M90" s="104"/>
      <c r="N90" s="104"/>
      <c r="O90" s="104"/>
      <c r="P90" s="104"/>
      <c r="Q90" s="104"/>
      <c r="R90" s="104"/>
      <c r="S90" s="104"/>
      <c r="T90" s="104"/>
      <c r="U90" s="104"/>
      <c r="V90" s="104"/>
      <c r="W90" s="104"/>
      <c r="X90" s="104"/>
      <c r="Y90" s="104"/>
    </row>
    <row r="91" spans="1:25" ht="14.25" customHeight="1" x14ac:dyDescent="0.3">
      <c r="A91" s="104"/>
      <c r="B91" s="111"/>
      <c r="C91" s="104"/>
      <c r="D91" s="104"/>
      <c r="E91" s="104"/>
      <c r="F91" s="104"/>
      <c r="G91" s="104"/>
      <c r="H91" s="104"/>
      <c r="I91" s="104"/>
      <c r="J91" s="104"/>
      <c r="K91" s="104"/>
      <c r="L91" s="104"/>
      <c r="M91" s="104"/>
      <c r="N91" s="104"/>
      <c r="O91" s="104"/>
      <c r="P91" s="104"/>
      <c r="Q91" s="104"/>
      <c r="R91" s="104"/>
      <c r="S91" s="104"/>
      <c r="T91" s="104"/>
      <c r="U91" s="104"/>
      <c r="V91" s="104"/>
      <c r="W91" s="104"/>
      <c r="X91" s="104"/>
      <c r="Y91" s="104"/>
    </row>
    <row r="92" spans="1:25" ht="14.25" customHeight="1" x14ac:dyDescent="0.3">
      <c r="A92" s="104"/>
      <c r="B92" s="111"/>
      <c r="C92" s="104"/>
      <c r="D92" s="104"/>
      <c r="E92" s="104"/>
      <c r="F92" s="104"/>
      <c r="G92" s="104"/>
      <c r="H92" s="104"/>
      <c r="I92" s="104"/>
      <c r="J92" s="104"/>
      <c r="K92" s="104"/>
      <c r="L92" s="104"/>
      <c r="M92" s="104"/>
      <c r="N92" s="104"/>
      <c r="O92" s="104"/>
      <c r="P92" s="104"/>
      <c r="Q92" s="104"/>
      <c r="R92" s="104"/>
      <c r="S92" s="104"/>
      <c r="T92" s="104"/>
      <c r="U92" s="104"/>
      <c r="V92" s="104"/>
      <c r="W92" s="104"/>
      <c r="X92" s="104"/>
      <c r="Y92" s="104"/>
    </row>
    <row r="93" spans="1:25" ht="14.25" customHeight="1" x14ac:dyDescent="0.3">
      <c r="A93" s="104"/>
      <c r="B93" s="111"/>
      <c r="C93" s="104"/>
      <c r="D93" s="104"/>
      <c r="E93" s="104"/>
      <c r="F93" s="104"/>
      <c r="G93" s="104"/>
      <c r="H93" s="104"/>
      <c r="I93" s="104"/>
      <c r="J93" s="104"/>
      <c r="K93" s="104"/>
      <c r="L93" s="104"/>
      <c r="M93" s="104"/>
      <c r="N93" s="104"/>
      <c r="O93" s="104"/>
      <c r="P93" s="104"/>
      <c r="Q93" s="104"/>
      <c r="R93" s="104"/>
      <c r="S93" s="104"/>
      <c r="T93" s="104"/>
      <c r="U93" s="104"/>
      <c r="V93" s="104"/>
      <c r="W93" s="104"/>
      <c r="X93" s="104"/>
      <c r="Y93" s="104"/>
    </row>
    <row r="94" spans="1:25" ht="14.25" customHeight="1" x14ac:dyDescent="0.3">
      <c r="A94" s="104"/>
      <c r="B94" s="111"/>
      <c r="C94" s="104"/>
      <c r="D94" s="104"/>
      <c r="E94" s="104"/>
      <c r="F94" s="104"/>
      <c r="G94" s="104"/>
      <c r="H94" s="104"/>
      <c r="I94" s="104"/>
      <c r="J94" s="104"/>
      <c r="K94" s="104"/>
      <c r="L94" s="104"/>
      <c r="M94" s="104"/>
      <c r="N94" s="104"/>
      <c r="O94" s="104"/>
      <c r="P94" s="104"/>
      <c r="Q94" s="104"/>
      <c r="R94" s="104"/>
      <c r="S94" s="104"/>
      <c r="T94" s="104"/>
      <c r="U94" s="104"/>
      <c r="V94" s="104"/>
      <c r="W94" s="104"/>
      <c r="X94" s="104"/>
      <c r="Y94" s="104"/>
    </row>
    <row r="95" spans="1:25" ht="14.25" customHeight="1" x14ac:dyDescent="0.3">
      <c r="A95" s="104"/>
      <c r="B95" s="111"/>
      <c r="C95" s="104"/>
      <c r="D95" s="104"/>
      <c r="E95" s="104"/>
      <c r="F95" s="104"/>
      <c r="G95" s="104"/>
      <c r="H95" s="104"/>
      <c r="I95" s="104"/>
      <c r="J95" s="104"/>
      <c r="K95" s="104"/>
      <c r="L95" s="104"/>
      <c r="M95" s="104"/>
      <c r="N95" s="104"/>
      <c r="O95" s="104"/>
      <c r="P95" s="104"/>
      <c r="Q95" s="104"/>
      <c r="R95" s="104"/>
      <c r="S95" s="104"/>
      <c r="T95" s="104"/>
      <c r="U95" s="104"/>
      <c r="V95" s="104"/>
      <c r="W95" s="104"/>
      <c r="X95" s="104"/>
      <c r="Y95" s="104"/>
    </row>
    <row r="96" spans="1:25" ht="14.25" customHeight="1" x14ac:dyDescent="0.3">
      <c r="A96" s="104"/>
      <c r="B96" s="111"/>
      <c r="C96" s="104"/>
      <c r="D96" s="104"/>
      <c r="E96" s="104"/>
      <c r="F96" s="104"/>
      <c r="G96" s="104"/>
      <c r="H96" s="104"/>
      <c r="I96" s="104"/>
      <c r="J96" s="104"/>
      <c r="K96" s="104"/>
      <c r="L96" s="104"/>
      <c r="M96" s="104"/>
      <c r="N96" s="104"/>
      <c r="O96" s="104"/>
      <c r="P96" s="104"/>
      <c r="Q96" s="104"/>
      <c r="R96" s="104"/>
      <c r="S96" s="104"/>
      <c r="T96" s="104"/>
      <c r="U96" s="104"/>
      <c r="V96" s="104"/>
      <c r="W96" s="104"/>
      <c r="X96" s="104"/>
      <c r="Y96" s="104"/>
    </row>
    <row r="97" spans="1:25" ht="14.25" customHeight="1" x14ac:dyDescent="0.3">
      <c r="A97" s="104"/>
      <c r="B97" s="111"/>
      <c r="C97" s="104"/>
      <c r="D97" s="104"/>
      <c r="E97" s="104"/>
      <c r="F97" s="104"/>
      <c r="G97" s="104"/>
      <c r="H97" s="104"/>
      <c r="I97" s="104"/>
      <c r="J97" s="104"/>
      <c r="K97" s="104"/>
      <c r="L97" s="104"/>
      <c r="M97" s="104"/>
      <c r="N97" s="104"/>
      <c r="O97" s="104"/>
      <c r="P97" s="104"/>
      <c r="Q97" s="104"/>
      <c r="R97" s="104"/>
      <c r="S97" s="104"/>
      <c r="T97" s="104"/>
      <c r="U97" s="104"/>
      <c r="V97" s="104"/>
      <c r="W97" s="104"/>
      <c r="X97" s="104"/>
      <c r="Y97" s="104"/>
    </row>
    <row r="98" spans="1:25" ht="14.25" customHeight="1" x14ac:dyDescent="0.3">
      <c r="A98" s="104"/>
      <c r="B98" s="111"/>
      <c r="C98" s="104"/>
      <c r="D98" s="104"/>
      <c r="E98" s="104"/>
      <c r="F98" s="104"/>
      <c r="G98" s="104"/>
      <c r="H98" s="104"/>
      <c r="I98" s="104"/>
      <c r="J98" s="104"/>
      <c r="K98" s="104"/>
      <c r="L98" s="104"/>
      <c r="M98" s="104"/>
      <c r="N98" s="104"/>
      <c r="O98" s="104"/>
      <c r="P98" s="104"/>
      <c r="Q98" s="104"/>
      <c r="R98" s="104"/>
      <c r="S98" s="104"/>
      <c r="T98" s="104"/>
      <c r="U98" s="104"/>
      <c r="V98" s="104"/>
      <c r="W98" s="104"/>
      <c r="X98" s="104"/>
      <c r="Y98" s="104"/>
    </row>
    <row r="99" spans="1:25" ht="14.25" customHeight="1" x14ac:dyDescent="0.3">
      <c r="A99" s="104"/>
      <c r="B99" s="111"/>
      <c r="C99" s="104"/>
      <c r="D99" s="104"/>
      <c r="E99" s="104"/>
      <c r="F99" s="104"/>
      <c r="G99" s="104"/>
      <c r="H99" s="104"/>
      <c r="I99" s="104"/>
      <c r="J99" s="104"/>
      <c r="K99" s="104"/>
      <c r="L99" s="104"/>
      <c r="M99" s="104"/>
      <c r="N99" s="104"/>
      <c r="O99" s="104"/>
      <c r="P99" s="104"/>
      <c r="Q99" s="104"/>
      <c r="R99" s="104"/>
      <c r="S99" s="104"/>
      <c r="T99" s="104"/>
      <c r="U99" s="104"/>
      <c r="V99" s="104"/>
      <c r="W99" s="104"/>
      <c r="X99" s="104"/>
      <c r="Y99" s="104"/>
    </row>
    <row r="100" spans="1:25" ht="14.25" customHeight="1" x14ac:dyDescent="0.3">
      <c r="A100" s="104"/>
      <c r="B100" s="111"/>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row>
    <row r="101" spans="1:25" ht="14.25" customHeight="1" x14ac:dyDescent="0.3">
      <c r="A101" s="104"/>
      <c r="B101" s="111"/>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row>
    <row r="102" spans="1:25" ht="14.25" customHeight="1" x14ac:dyDescent="0.3">
      <c r="A102" s="104"/>
      <c r="B102" s="111"/>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row>
    <row r="103" spans="1:25" ht="14.25" customHeight="1" x14ac:dyDescent="0.3">
      <c r="A103" s="104"/>
      <c r="B103" s="111"/>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row>
    <row r="104" spans="1:25" ht="14.25" customHeight="1" x14ac:dyDescent="0.3">
      <c r="A104" s="104"/>
      <c r="B104" s="111"/>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row>
    <row r="105" spans="1:25" ht="14.25" customHeight="1" x14ac:dyDescent="0.3">
      <c r="A105" s="104"/>
      <c r="B105" s="111"/>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row>
    <row r="106" spans="1:25" ht="14.25" customHeight="1" x14ac:dyDescent="0.3">
      <c r="A106" s="104"/>
      <c r="B106" s="111"/>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row>
    <row r="107" spans="1:25" ht="14.25" customHeight="1" x14ac:dyDescent="0.3">
      <c r="A107" s="104"/>
      <c r="B107" s="111"/>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row>
    <row r="108" spans="1:25" ht="14.25" customHeight="1" x14ac:dyDescent="0.3">
      <c r="A108" s="104"/>
      <c r="B108" s="111"/>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row>
    <row r="109" spans="1:25" ht="14.25" customHeight="1" x14ac:dyDescent="0.3">
      <c r="A109" s="104"/>
      <c r="B109" s="111"/>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row>
    <row r="110" spans="1:25" ht="14.25" customHeight="1" x14ac:dyDescent="0.3">
      <c r="A110" s="104"/>
      <c r="B110" s="111"/>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row>
    <row r="111" spans="1:25" ht="14.25" customHeight="1" x14ac:dyDescent="0.3">
      <c r="A111" s="104"/>
      <c r="B111" s="111"/>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row>
    <row r="112" spans="1:25" ht="14.25" customHeight="1" x14ac:dyDescent="0.3">
      <c r="A112" s="104"/>
      <c r="B112" s="111"/>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row>
    <row r="113" spans="1:25" ht="14.25" customHeight="1" x14ac:dyDescent="0.3">
      <c r="A113" s="104"/>
      <c r="B113" s="111"/>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row>
    <row r="114" spans="1:25" ht="14.25" customHeight="1" x14ac:dyDescent="0.3">
      <c r="A114" s="104"/>
      <c r="B114" s="111"/>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row>
    <row r="115" spans="1:25" ht="14.25" customHeight="1" x14ac:dyDescent="0.3">
      <c r="A115" s="104"/>
      <c r="B115" s="111"/>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row>
    <row r="116" spans="1:25" ht="14.25" customHeight="1" x14ac:dyDescent="0.3">
      <c r="A116" s="104"/>
      <c r="B116" s="111"/>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row>
    <row r="117" spans="1:25" ht="14.25" customHeight="1" x14ac:dyDescent="0.3">
      <c r="A117" s="104"/>
      <c r="B117" s="111"/>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row>
    <row r="118" spans="1:25" ht="14.25" customHeight="1" x14ac:dyDescent="0.3">
      <c r="A118" s="104"/>
      <c r="B118" s="111"/>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row>
    <row r="119" spans="1:25" ht="14.25" customHeight="1" x14ac:dyDescent="0.3">
      <c r="A119" s="104"/>
      <c r="B119" s="111"/>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row>
    <row r="120" spans="1:25" ht="14.25" customHeight="1" x14ac:dyDescent="0.3">
      <c r="A120" s="104"/>
      <c r="B120" s="111"/>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row>
    <row r="121" spans="1:25" ht="14.25" customHeight="1" x14ac:dyDescent="0.3">
      <c r="A121" s="104"/>
      <c r="B121" s="111"/>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row>
    <row r="122" spans="1:25" ht="14.25" customHeight="1" x14ac:dyDescent="0.3">
      <c r="A122" s="104"/>
      <c r="B122" s="111"/>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row>
    <row r="123" spans="1:25" ht="14.25" customHeight="1" x14ac:dyDescent="0.3">
      <c r="A123" s="104"/>
      <c r="B123" s="111"/>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row>
    <row r="124" spans="1:25" ht="14.25" customHeight="1" x14ac:dyDescent="0.3">
      <c r="A124" s="104"/>
      <c r="B124" s="111"/>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row>
    <row r="125" spans="1:25" ht="14.25" customHeight="1" x14ac:dyDescent="0.3">
      <c r="A125" s="104"/>
      <c r="B125" s="111"/>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row>
    <row r="126" spans="1:25" ht="14.25" customHeight="1" x14ac:dyDescent="0.3">
      <c r="A126" s="104"/>
      <c r="B126" s="111"/>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row>
    <row r="127" spans="1:25" ht="14.25" customHeight="1" x14ac:dyDescent="0.3">
      <c r="A127" s="104"/>
      <c r="B127" s="111"/>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row>
    <row r="128" spans="1:25" ht="14.25" customHeight="1" x14ac:dyDescent="0.3">
      <c r="A128" s="104"/>
      <c r="B128" s="111"/>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row>
    <row r="129" spans="1:25" ht="14.25" customHeight="1" x14ac:dyDescent="0.3">
      <c r="A129" s="104"/>
      <c r="B129" s="111"/>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row>
    <row r="130" spans="1:25" ht="14.25" customHeight="1" x14ac:dyDescent="0.3">
      <c r="A130" s="104"/>
      <c r="B130" s="111"/>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row>
    <row r="131" spans="1:25" ht="14.25" customHeight="1" x14ac:dyDescent="0.3">
      <c r="A131" s="104"/>
      <c r="B131" s="111"/>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row>
    <row r="132" spans="1:25" ht="14.25" customHeight="1" x14ac:dyDescent="0.3">
      <c r="A132" s="104"/>
      <c r="B132" s="111"/>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row>
    <row r="133" spans="1:25" ht="14.25" customHeight="1" x14ac:dyDescent="0.3">
      <c r="A133" s="104"/>
      <c r="B133" s="111"/>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row>
    <row r="134" spans="1:25" ht="14.25" customHeight="1" x14ac:dyDescent="0.3">
      <c r="A134" s="104"/>
      <c r="B134" s="111"/>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row>
    <row r="135" spans="1:25" ht="14.25" customHeight="1" x14ac:dyDescent="0.3">
      <c r="A135" s="104"/>
      <c r="B135" s="111"/>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row>
    <row r="136" spans="1:25" ht="14.25" customHeight="1" x14ac:dyDescent="0.3">
      <c r="A136" s="104"/>
      <c r="B136" s="111"/>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row>
    <row r="137" spans="1:25" ht="14.25" customHeight="1" x14ac:dyDescent="0.3">
      <c r="A137" s="104"/>
      <c r="B137" s="111"/>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row>
    <row r="138" spans="1:25" ht="14.25" customHeight="1" x14ac:dyDescent="0.3">
      <c r="A138" s="104"/>
      <c r="B138" s="111"/>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row>
    <row r="139" spans="1:25" ht="14.25" customHeight="1" x14ac:dyDescent="0.3">
      <c r="A139" s="104"/>
      <c r="B139" s="111"/>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row>
    <row r="140" spans="1:25" ht="14.25" customHeight="1" x14ac:dyDescent="0.3">
      <c r="A140" s="104"/>
      <c r="B140" s="111"/>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row>
    <row r="141" spans="1:25" ht="14.25" customHeight="1" x14ac:dyDescent="0.3">
      <c r="A141" s="104"/>
      <c r="B141" s="111"/>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row>
    <row r="142" spans="1:25" ht="14.25" customHeight="1" x14ac:dyDescent="0.3">
      <c r="A142" s="104"/>
      <c r="B142" s="111"/>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row>
    <row r="143" spans="1:25" ht="14.25" customHeight="1" x14ac:dyDescent="0.3">
      <c r="A143" s="104"/>
      <c r="B143" s="111"/>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row>
    <row r="144" spans="1:25" ht="14.25" customHeight="1" x14ac:dyDescent="0.3">
      <c r="A144" s="104"/>
      <c r="B144" s="111"/>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row>
    <row r="145" spans="1:25" ht="14.25" customHeight="1" x14ac:dyDescent="0.3">
      <c r="A145" s="104"/>
      <c r="B145" s="111"/>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row>
    <row r="146" spans="1:25" ht="14.25" customHeight="1" x14ac:dyDescent="0.3">
      <c r="A146" s="104"/>
      <c r="B146" s="111"/>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row>
    <row r="147" spans="1:25" ht="14.25" customHeight="1" x14ac:dyDescent="0.3">
      <c r="A147" s="104"/>
      <c r="B147" s="111"/>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row>
    <row r="148" spans="1:25" ht="14.25" customHeight="1" x14ac:dyDescent="0.3">
      <c r="A148" s="104"/>
      <c r="B148" s="111"/>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row>
    <row r="149" spans="1:25" ht="14.25" customHeight="1" x14ac:dyDescent="0.3">
      <c r="A149" s="104"/>
      <c r="B149" s="111"/>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row>
    <row r="150" spans="1:25" ht="14.25" customHeight="1" x14ac:dyDescent="0.3">
      <c r="A150" s="104"/>
      <c r="B150" s="111"/>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row>
    <row r="151" spans="1:25" ht="14.25" customHeight="1" x14ac:dyDescent="0.3">
      <c r="A151" s="104"/>
      <c r="B151" s="111"/>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row>
    <row r="152" spans="1:25" ht="14.25" customHeight="1" x14ac:dyDescent="0.3">
      <c r="A152" s="104"/>
      <c r="B152" s="111"/>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row>
    <row r="153" spans="1:25" ht="14.25" customHeight="1" x14ac:dyDescent="0.3">
      <c r="A153" s="104"/>
      <c r="B153" s="111"/>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row>
    <row r="154" spans="1:25" ht="14.25" customHeight="1" x14ac:dyDescent="0.3">
      <c r="A154" s="104"/>
      <c r="B154" s="111"/>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row>
    <row r="155" spans="1:25" ht="14.25" customHeight="1" x14ac:dyDescent="0.3">
      <c r="A155" s="104"/>
      <c r="B155" s="111"/>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row>
    <row r="156" spans="1:25" ht="14.25" customHeight="1" x14ac:dyDescent="0.3">
      <c r="A156" s="104"/>
      <c r="B156" s="111"/>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row>
    <row r="157" spans="1:25" ht="14.25" customHeight="1" x14ac:dyDescent="0.3">
      <c r="A157" s="104"/>
      <c r="B157" s="111"/>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row>
    <row r="158" spans="1:25" ht="14.25" customHeight="1" x14ac:dyDescent="0.3">
      <c r="A158" s="104"/>
      <c r="B158" s="111"/>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row>
    <row r="159" spans="1:25" ht="14.25" customHeight="1" x14ac:dyDescent="0.3">
      <c r="A159" s="104"/>
      <c r="B159" s="111"/>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row>
    <row r="160" spans="1:25" ht="14.25" customHeight="1" x14ac:dyDescent="0.3">
      <c r="A160" s="104"/>
      <c r="B160" s="111"/>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row>
    <row r="161" spans="1:25" ht="14.25" customHeight="1" x14ac:dyDescent="0.3">
      <c r="A161" s="104"/>
      <c r="B161" s="111"/>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row>
    <row r="162" spans="1:25" ht="14.25" customHeight="1" x14ac:dyDescent="0.3">
      <c r="A162" s="104"/>
      <c r="B162" s="111"/>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row>
    <row r="163" spans="1:25" ht="14.25" customHeight="1" x14ac:dyDescent="0.3">
      <c r="A163" s="104"/>
      <c r="B163" s="111"/>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row>
    <row r="164" spans="1:25" ht="14.25" customHeight="1" x14ac:dyDescent="0.3">
      <c r="A164" s="104"/>
      <c r="B164" s="111"/>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row>
    <row r="165" spans="1:25" ht="14.25" customHeight="1" x14ac:dyDescent="0.3">
      <c r="A165" s="104"/>
      <c r="B165" s="111"/>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row>
    <row r="166" spans="1:25" ht="14.25" customHeight="1" x14ac:dyDescent="0.3">
      <c r="A166" s="104"/>
      <c r="B166" s="111"/>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row>
    <row r="167" spans="1:25" ht="14.25" customHeight="1" x14ac:dyDescent="0.3">
      <c r="A167" s="104"/>
      <c r="B167" s="111"/>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row>
    <row r="168" spans="1:25" ht="14.25" customHeight="1" x14ac:dyDescent="0.3">
      <c r="A168" s="104"/>
      <c r="B168" s="111"/>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row>
    <row r="169" spans="1:25" ht="14.25" customHeight="1" x14ac:dyDescent="0.3">
      <c r="A169" s="104"/>
      <c r="B169" s="111"/>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row>
    <row r="170" spans="1:25" ht="14.25" customHeight="1" x14ac:dyDescent="0.3">
      <c r="A170" s="104"/>
      <c r="B170" s="111"/>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row>
    <row r="171" spans="1:25" ht="14.25" customHeight="1" x14ac:dyDescent="0.3">
      <c r="A171" s="104"/>
      <c r="B171" s="111"/>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row>
    <row r="172" spans="1:25" ht="14.25" customHeight="1" x14ac:dyDescent="0.3">
      <c r="A172" s="104"/>
      <c r="B172" s="111"/>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row>
    <row r="173" spans="1:25" ht="14.25" customHeight="1" x14ac:dyDescent="0.3">
      <c r="A173" s="104"/>
      <c r="B173" s="111"/>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row>
    <row r="174" spans="1:25" ht="14.25" customHeight="1" x14ac:dyDescent="0.3">
      <c r="A174" s="104"/>
      <c r="B174" s="111"/>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row>
    <row r="175" spans="1:25" ht="14.25" customHeight="1" x14ac:dyDescent="0.3">
      <c r="A175" s="104"/>
      <c r="B175" s="111"/>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row>
    <row r="176" spans="1:25" ht="14.25" customHeight="1" x14ac:dyDescent="0.3">
      <c r="A176" s="104"/>
      <c r="B176" s="111"/>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row>
    <row r="177" spans="1:25" ht="14.25" customHeight="1" x14ac:dyDescent="0.3">
      <c r="A177" s="104"/>
      <c r="B177" s="111"/>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row>
    <row r="178" spans="1:25" ht="14.25" customHeight="1" x14ac:dyDescent="0.3">
      <c r="A178" s="104"/>
      <c r="B178" s="111"/>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row>
    <row r="179" spans="1:25" ht="14.25" customHeight="1" x14ac:dyDescent="0.3">
      <c r="A179" s="104"/>
      <c r="B179" s="111"/>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row>
    <row r="180" spans="1:25" ht="14.25" customHeight="1" x14ac:dyDescent="0.3">
      <c r="A180" s="104"/>
      <c r="B180" s="111"/>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row>
    <row r="181" spans="1:25" ht="14.25" customHeight="1" x14ac:dyDescent="0.3">
      <c r="A181" s="104"/>
      <c r="B181" s="111"/>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row>
    <row r="182" spans="1:25" ht="14.25" customHeight="1" x14ac:dyDescent="0.3">
      <c r="A182" s="104"/>
      <c r="B182" s="111"/>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row>
    <row r="183" spans="1:25" ht="14.25" customHeight="1" x14ac:dyDescent="0.3">
      <c r="A183" s="104"/>
      <c r="B183" s="111"/>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row>
    <row r="184" spans="1:25" ht="14.25" customHeight="1" x14ac:dyDescent="0.3">
      <c r="A184" s="104"/>
      <c r="B184" s="111"/>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row>
    <row r="185" spans="1:25" ht="14.25" customHeight="1" x14ac:dyDescent="0.3">
      <c r="A185" s="104"/>
      <c r="B185" s="111"/>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row>
    <row r="186" spans="1:25" ht="14.25" customHeight="1" x14ac:dyDescent="0.3">
      <c r="A186" s="104"/>
      <c r="B186" s="111"/>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row>
    <row r="187" spans="1:25" ht="14.25" customHeight="1" x14ac:dyDescent="0.3">
      <c r="A187" s="104"/>
      <c r="B187" s="111"/>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row>
    <row r="188" spans="1:25" ht="14.25" customHeight="1" x14ac:dyDescent="0.3">
      <c r="A188" s="104"/>
      <c r="B188" s="111"/>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row>
    <row r="189" spans="1:25" ht="14.25" customHeight="1" x14ac:dyDescent="0.3">
      <c r="A189" s="104"/>
      <c r="B189" s="111"/>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row>
    <row r="190" spans="1:25" ht="14.25" customHeight="1" x14ac:dyDescent="0.3">
      <c r="A190" s="104"/>
      <c r="B190" s="111"/>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row>
    <row r="191" spans="1:25" ht="14.25" customHeight="1" x14ac:dyDescent="0.3">
      <c r="A191" s="104"/>
      <c r="B191" s="111"/>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row>
    <row r="192" spans="1:25" ht="14.25" customHeight="1" x14ac:dyDescent="0.3">
      <c r="A192" s="104"/>
      <c r="B192" s="111"/>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row>
    <row r="193" spans="1:25" ht="14.25" customHeight="1" x14ac:dyDescent="0.3">
      <c r="A193" s="104"/>
      <c r="B193" s="111"/>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row>
    <row r="194" spans="1:25" ht="14.25" customHeight="1" x14ac:dyDescent="0.3">
      <c r="A194" s="104"/>
      <c r="B194" s="111"/>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row>
    <row r="195" spans="1:25" ht="14.25" customHeight="1" x14ac:dyDescent="0.3">
      <c r="A195" s="104"/>
      <c r="B195" s="111"/>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row>
    <row r="196" spans="1:25" ht="14.25" customHeight="1" x14ac:dyDescent="0.3">
      <c r="A196" s="104"/>
      <c r="B196" s="111"/>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row>
    <row r="197" spans="1:25" ht="14.25" customHeight="1" x14ac:dyDescent="0.3">
      <c r="A197" s="104"/>
      <c r="B197" s="111"/>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row>
    <row r="198" spans="1:25" ht="14.25" customHeight="1" x14ac:dyDescent="0.3">
      <c r="A198" s="104"/>
      <c r="B198" s="111"/>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row>
    <row r="199" spans="1:25" ht="14.25" customHeight="1" x14ac:dyDescent="0.3">
      <c r="A199" s="104"/>
      <c r="B199" s="111"/>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row>
    <row r="200" spans="1:25" ht="14.25" customHeight="1" x14ac:dyDescent="0.3">
      <c r="A200" s="104"/>
      <c r="B200" s="111"/>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row>
    <row r="201" spans="1:25" ht="14.25" customHeight="1" x14ac:dyDescent="0.3">
      <c r="A201" s="104"/>
      <c r="B201" s="111"/>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row>
    <row r="202" spans="1:25" ht="14.25" customHeight="1" x14ac:dyDescent="0.3">
      <c r="A202" s="104"/>
      <c r="B202" s="111"/>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row>
    <row r="203" spans="1:25" ht="14.25" customHeight="1" x14ac:dyDescent="0.3">
      <c r="A203" s="104"/>
      <c r="B203" s="111"/>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row>
    <row r="204" spans="1:25" ht="14.25" customHeight="1" x14ac:dyDescent="0.3">
      <c r="A204" s="104"/>
      <c r="B204" s="111"/>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row>
    <row r="205" spans="1:25" ht="14.25" customHeight="1" x14ac:dyDescent="0.3">
      <c r="A205" s="104"/>
      <c r="B205" s="111"/>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row>
    <row r="206" spans="1:25" ht="14.25" customHeight="1" x14ac:dyDescent="0.3">
      <c r="A206" s="104"/>
      <c r="B206" s="111"/>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row>
    <row r="207" spans="1:25" ht="14.25" customHeight="1" x14ac:dyDescent="0.3">
      <c r="A207" s="104"/>
      <c r="B207" s="111"/>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row>
    <row r="208" spans="1:25" ht="14.25" customHeight="1" x14ac:dyDescent="0.3">
      <c r="A208" s="104"/>
      <c r="B208" s="111"/>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row>
    <row r="209" spans="1:25" ht="14.25" customHeight="1" x14ac:dyDescent="0.3">
      <c r="A209" s="104"/>
      <c r="B209" s="111"/>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row>
    <row r="210" spans="1:25" ht="14.25" customHeight="1" x14ac:dyDescent="0.3">
      <c r="A210" s="104"/>
      <c r="B210" s="111"/>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row>
    <row r="211" spans="1:25" ht="14.25" customHeight="1" x14ac:dyDescent="0.3">
      <c r="A211" s="104"/>
      <c r="B211" s="111"/>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row>
    <row r="212" spans="1:25" ht="14.25" customHeight="1" x14ac:dyDescent="0.3">
      <c r="A212" s="104"/>
      <c r="B212" s="111"/>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row>
    <row r="213" spans="1:25" ht="14.25" customHeight="1" x14ac:dyDescent="0.3">
      <c r="A213" s="104"/>
      <c r="B213" s="111"/>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row>
    <row r="214" spans="1:25" ht="14.25" customHeight="1" x14ac:dyDescent="0.3">
      <c r="A214" s="104"/>
      <c r="B214" s="111"/>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row>
    <row r="215" spans="1:25" ht="14.25" customHeight="1" x14ac:dyDescent="0.3">
      <c r="A215" s="104"/>
      <c r="B215" s="111"/>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row>
    <row r="216" spans="1:25" ht="14.25" customHeight="1" x14ac:dyDescent="0.3">
      <c r="A216" s="104"/>
      <c r="B216" s="111"/>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row>
    <row r="217" spans="1:25" ht="14.25" customHeight="1" x14ac:dyDescent="0.3">
      <c r="A217" s="104"/>
      <c r="B217" s="111"/>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row>
    <row r="218" spans="1:25" ht="14.25" customHeight="1" x14ac:dyDescent="0.3">
      <c r="A218" s="104"/>
      <c r="B218" s="111"/>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row>
    <row r="219" spans="1:25" ht="14.25" customHeight="1" x14ac:dyDescent="0.3">
      <c r="A219" s="104"/>
      <c r="B219" s="111"/>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row>
    <row r="220" spans="1:25" ht="14.25" customHeight="1" x14ac:dyDescent="0.3">
      <c r="A220" s="104"/>
      <c r="B220" s="111"/>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row>
    <row r="221" spans="1:25" ht="14.25" customHeight="1" x14ac:dyDescent="0.3">
      <c r="A221" s="104"/>
      <c r="B221" s="111"/>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row>
    <row r="222" spans="1:25" ht="14.25" customHeight="1" x14ac:dyDescent="0.3">
      <c r="A222" s="104"/>
      <c r="B222" s="111"/>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row>
    <row r="223" spans="1:25" ht="14.25" customHeight="1" x14ac:dyDescent="0.3">
      <c r="A223" s="104"/>
      <c r="B223" s="111"/>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row>
    <row r="224" spans="1:25" ht="14.25" customHeight="1" x14ac:dyDescent="0.3">
      <c r="A224" s="104"/>
      <c r="B224" s="111"/>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row>
    <row r="225" spans="1:25" ht="14.25" customHeight="1" x14ac:dyDescent="0.3">
      <c r="A225" s="104"/>
      <c r="B225" s="111"/>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row>
    <row r="226" spans="1:25" ht="14.25" customHeight="1" x14ac:dyDescent="0.3">
      <c r="A226" s="104"/>
      <c r="B226" s="111"/>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row>
    <row r="227" spans="1:25" ht="14.25" customHeight="1" x14ac:dyDescent="0.3">
      <c r="A227" s="104"/>
      <c r="B227" s="111"/>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row>
    <row r="228" spans="1:25" ht="14.25" customHeight="1" x14ac:dyDescent="0.3">
      <c r="A228" s="104"/>
      <c r="B228" s="111"/>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row>
    <row r="229" spans="1:25" ht="14.25" customHeight="1" x14ac:dyDescent="0.3">
      <c r="A229" s="104"/>
      <c r="B229" s="111"/>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row>
    <row r="230" spans="1:25" ht="14.25" customHeight="1" x14ac:dyDescent="0.3">
      <c r="A230" s="104"/>
      <c r="B230" s="111"/>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row>
    <row r="231" spans="1:25" ht="14.25" customHeight="1" x14ac:dyDescent="0.3">
      <c r="A231" s="104"/>
      <c r="B231" s="111"/>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row>
    <row r="232" spans="1:25" ht="14.25" customHeight="1" x14ac:dyDescent="0.3">
      <c r="A232" s="104"/>
      <c r="B232" s="111"/>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row>
    <row r="233" spans="1:25" ht="14.25" customHeight="1" x14ac:dyDescent="0.3">
      <c r="A233" s="104"/>
      <c r="B233" s="111"/>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row>
    <row r="234" spans="1:25" ht="14.25" customHeight="1" x14ac:dyDescent="0.3">
      <c r="A234" s="104"/>
      <c r="B234" s="111"/>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row>
    <row r="235" spans="1:25" ht="14.25" customHeight="1" x14ac:dyDescent="0.3">
      <c r="A235" s="104"/>
      <c r="B235" s="111"/>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row>
    <row r="236" spans="1:25" ht="14.25" customHeight="1" x14ac:dyDescent="0.3">
      <c r="A236" s="104"/>
      <c r="B236" s="111"/>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row>
    <row r="237" spans="1:25" ht="14.25" customHeight="1" x14ac:dyDescent="0.3">
      <c r="A237" s="104"/>
      <c r="B237" s="111"/>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row>
    <row r="238" spans="1:25" ht="14.25" customHeight="1" x14ac:dyDescent="0.3">
      <c r="A238" s="104"/>
      <c r="B238" s="111"/>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row>
    <row r="239" spans="1:25" ht="14.25" customHeight="1" x14ac:dyDescent="0.3">
      <c r="A239" s="104"/>
      <c r="B239" s="111"/>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row>
    <row r="240" spans="1:25" ht="14.25" customHeight="1" x14ac:dyDescent="0.3">
      <c r="A240" s="104"/>
      <c r="B240" s="111"/>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row>
    <row r="241" spans="1:25" ht="14.25" customHeight="1" x14ac:dyDescent="0.3">
      <c r="A241" s="104"/>
      <c r="B241" s="111"/>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row>
    <row r="242" spans="1:25" ht="14.25" customHeight="1" x14ac:dyDescent="0.3">
      <c r="A242" s="104"/>
      <c r="B242" s="111"/>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row>
    <row r="243" spans="1:25" ht="14.25" customHeight="1" x14ac:dyDescent="0.3">
      <c r="A243" s="104"/>
      <c r="B243" s="111"/>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row>
    <row r="244" spans="1:25" ht="14.25" customHeight="1" x14ac:dyDescent="0.3">
      <c r="A244" s="104"/>
      <c r="B244" s="111"/>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row>
    <row r="245" spans="1:25" ht="14.25" customHeight="1" x14ac:dyDescent="0.3">
      <c r="A245" s="104"/>
      <c r="B245" s="111"/>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row>
    <row r="246" spans="1:25" ht="14.25" customHeight="1" x14ac:dyDescent="0.3">
      <c r="A246" s="104"/>
      <c r="B246" s="111"/>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row>
    <row r="247" spans="1:25" ht="14.25" customHeight="1" x14ac:dyDescent="0.3">
      <c r="A247" s="104"/>
      <c r="B247" s="111"/>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row>
    <row r="248" spans="1:25" ht="14.25" customHeight="1" x14ac:dyDescent="0.3">
      <c r="A248" s="104"/>
      <c r="B248" s="111"/>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row>
    <row r="249" spans="1:25" ht="14.25" customHeight="1" x14ac:dyDescent="0.3">
      <c r="A249" s="104"/>
      <c r="B249" s="111"/>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row>
    <row r="250" spans="1:25" ht="14.25" customHeight="1" x14ac:dyDescent="0.3">
      <c r="A250" s="104"/>
      <c r="B250" s="111"/>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row>
    <row r="251" spans="1:25" ht="14.25" customHeight="1" x14ac:dyDescent="0.3">
      <c r="A251" s="104"/>
      <c r="B251" s="111"/>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row>
    <row r="252" spans="1:25" ht="14.25" customHeight="1" x14ac:dyDescent="0.3">
      <c r="A252" s="104"/>
      <c r="B252" s="111"/>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row>
    <row r="253" spans="1:25" ht="14.25" customHeight="1" x14ac:dyDescent="0.3">
      <c r="A253" s="104"/>
      <c r="B253" s="111"/>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row>
    <row r="254" spans="1:25" ht="14.25" customHeight="1" x14ac:dyDescent="0.3">
      <c r="A254" s="104"/>
      <c r="B254" s="111"/>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row>
    <row r="255" spans="1:25" ht="14.25" customHeight="1" x14ac:dyDescent="0.3">
      <c r="A255" s="104"/>
      <c r="B255" s="111"/>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row>
    <row r="256" spans="1:25" ht="14.25" customHeight="1" x14ac:dyDescent="0.3">
      <c r="A256" s="104"/>
      <c r="B256" s="111"/>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row>
    <row r="257" spans="1:25" ht="14.25" customHeight="1" x14ac:dyDescent="0.3">
      <c r="A257" s="104"/>
      <c r="B257" s="111"/>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row>
    <row r="258" spans="1:25" ht="14.25" customHeight="1" x14ac:dyDescent="0.3">
      <c r="A258" s="104"/>
      <c r="B258" s="111"/>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row>
    <row r="259" spans="1:25" ht="14.25" customHeight="1" x14ac:dyDescent="0.3">
      <c r="A259" s="104"/>
      <c r="B259" s="111"/>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row>
    <row r="260" spans="1:25" ht="14.25" customHeight="1" x14ac:dyDescent="0.3">
      <c r="A260" s="104"/>
      <c r="B260" s="111"/>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row>
    <row r="261" spans="1:25" ht="14.25" customHeight="1" x14ac:dyDescent="0.3">
      <c r="A261" s="104"/>
      <c r="B261" s="111"/>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row>
    <row r="262" spans="1:25" ht="14.25" customHeight="1" x14ac:dyDescent="0.3">
      <c r="A262" s="104"/>
      <c r="B262" s="111"/>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row>
    <row r="263" spans="1:25" ht="14.25" customHeight="1" x14ac:dyDescent="0.3">
      <c r="A263" s="104"/>
      <c r="B263" s="111"/>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row>
    <row r="264" spans="1:25" ht="14.25" customHeight="1" x14ac:dyDescent="0.3">
      <c r="A264" s="104"/>
      <c r="B264" s="111"/>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row>
    <row r="265" spans="1:25" ht="14.25" customHeight="1" x14ac:dyDescent="0.3">
      <c r="A265" s="104"/>
      <c r="B265" s="111"/>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row>
    <row r="266" spans="1:25" ht="14.25" customHeight="1" x14ac:dyDescent="0.3">
      <c r="A266" s="104"/>
      <c r="B266" s="111"/>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row>
    <row r="267" spans="1:25" ht="14.25" customHeight="1" x14ac:dyDescent="0.3">
      <c r="A267" s="104"/>
      <c r="B267" s="111"/>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row>
    <row r="268" spans="1:25" ht="14.25" customHeight="1" x14ac:dyDescent="0.3">
      <c r="A268" s="104"/>
      <c r="B268" s="111"/>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row>
    <row r="269" spans="1:25" ht="14.25" customHeight="1" x14ac:dyDescent="0.3">
      <c r="A269" s="104"/>
      <c r="B269" s="111"/>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row>
    <row r="270" spans="1:25" ht="14.25" customHeight="1" x14ac:dyDescent="0.3">
      <c r="A270" s="104"/>
      <c r="B270" s="111"/>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row>
    <row r="271" spans="1:25" ht="14.25" customHeight="1" x14ac:dyDescent="0.3">
      <c r="A271" s="104"/>
      <c r="B271" s="111"/>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row>
    <row r="272" spans="1:25" ht="14.25" customHeight="1" x14ac:dyDescent="0.3">
      <c r="A272" s="104"/>
      <c r="B272" s="111"/>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row>
    <row r="273" spans="1:25" ht="14.25" customHeight="1" x14ac:dyDescent="0.3">
      <c r="A273" s="104"/>
      <c r="B273" s="111"/>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row>
    <row r="274" spans="1:25" ht="14.25" customHeight="1" x14ac:dyDescent="0.3">
      <c r="A274" s="104"/>
      <c r="B274" s="111"/>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row>
    <row r="275" spans="1:25" ht="14.25" customHeight="1" x14ac:dyDescent="0.3">
      <c r="A275" s="104"/>
      <c r="B275" s="111"/>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row>
    <row r="276" spans="1:25" ht="14.25" customHeight="1" x14ac:dyDescent="0.3">
      <c r="A276" s="104"/>
      <c r="B276" s="111"/>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row>
    <row r="277" spans="1:25" ht="14.25" customHeight="1" x14ac:dyDescent="0.3">
      <c r="A277" s="104"/>
      <c r="B277" s="111"/>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row>
    <row r="278" spans="1:25" ht="14.25" customHeight="1" x14ac:dyDescent="0.3">
      <c r="A278" s="104"/>
      <c r="B278" s="111"/>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row>
    <row r="279" spans="1:25" ht="14.25" customHeight="1" x14ac:dyDescent="0.3">
      <c r="A279" s="104"/>
      <c r="B279" s="111"/>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row>
    <row r="280" spans="1:25" ht="14.25" customHeight="1" x14ac:dyDescent="0.3">
      <c r="A280" s="104"/>
      <c r="B280" s="111"/>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row>
    <row r="281" spans="1:25" ht="14.25" customHeight="1" x14ac:dyDescent="0.3">
      <c r="A281" s="104"/>
      <c r="B281" s="111"/>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row>
    <row r="282" spans="1:25" ht="14.25" customHeight="1" x14ac:dyDescent="0.3">
      <c r="A282" s="104"/>
      <c r="B282" s="111"/>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row>
    <row r="283" spans="1:25" ht="14.25" customHeight="1" x14ac:dyDescent="0.3">
      <c r="A283" s="104"/>
      <c r="B283" s="111"/>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row>
    <row r="284" spans="1:25" ht="14.25" customHeight="1" x14ac:dyDescent="0.3">
      <c r="A284" s="104"/>
      <c r="B284" s="111"/>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row>
    <row r="285" spans="1:25" ht="14.25" customHeight="1" x14ac:dyDescent="0.3">
      <c r="A285" s="104"/>
      <c r="B285" s="111"/>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row>
    <row r="286" spans="1:25" ht="14.25" customHeight="1" x14ac:dyDescent="0.3">
      <c r="A286" s="104"/>
      <c r="B286" s="111"/>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row>
    <row r="287" spans="1:25" ht="14.25" customHeight="1" x14ac:dyDescent="0.3">
      <c r="A287" s="104"/>
      <c r="B287" s="111"/>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row>
    <row r="288" spans="1:25" ht="14.25" customHeight="1" x14ac:dyDescent="0.3">
      <c r="A288" s="104"/>
      <c r="B288" s="111"/>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row>
    <row r="289" spans="1:25" ht="14.25" customHeight="1" x14ac:dyDescent="0.3">
      <c r="A289" s="104"/>
      <c r="B289" s="111"/>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row>
    <row r="290" spans="1:25" ht="14.25" customHeight="1" x14ac:dyDescent="0.3">
      <c r="A290" s="104"/>
      <c r="B290" s="111"/>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row>
    <row r="291" spans="1:25" ht="14.25" customHeight="1" x14ac:dyDescent="0.3">
      <c r="A291" s="104"/>
      <c r="B291" s="111"/>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row>
    <row r="292" spans="1:25" ht="14.25" customHeight="1" x14ac:dyDescent="0.3">
      <c r="A292" s="104"/>
      <c r="B292" s="111"/>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row>
    <row r="293" spans="1:25" ht="14.25" customHeight="1" x14ac:dyDescent="0.3">
      <c r="A293" s="104"/>
      <c r="B293" s="111"/>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row>
    <row r="294" spans="1:25" ht="14.25" customHeight="1" x14ac:dyDescent="0.3">
      <c r="A294" s="104"/>
      <c r="B294" s="111"/>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row>
    <row r="295" spans="1:25" ht="14.25" customHeight="1" x14ac:dyDescent="0.3">
      <c r="A295" s="104"/>
      <c r="B295" s="111"/>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row>
    <row r="296" spans="1:25" ht="14.25" customHeight="1" x14ac:dyDescent="0.3">
      <c r="A296" s="104"/>
      <c r="B296" s="111"/>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row>
    <row r="297" spans="1:25" ht="14.25" customHeight="1" x14ac:dyDescent="0.3">
      <c r="A297" s="104"/>
      <c r="B297" s="111"/>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row>
    <row r="298" spans="1:25" ht="14.25" customHeight="1" x14ac:dyDescent="0.3">
      <c r="A298" s="104"/>
      <c r="B298" s="111"/>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row>
    <row r="299" spans="1:25" ht="14.25" customHeight="1" x14ac:dyDescent="0.3">
      <c r="A299" s="104"/>
      <c r="B299" s="111"/>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row>
    <row r="300" spans="1:25" ht="14.25" customHeight="1" x14ac:dyDescent="0.3">
      <c r="A300" s="104"/>
      <c r="B300" s="111"/>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row>
    <row r="301" spans="1:25" ht="14.25" customHeight="1" x14ac:dyDescent="0.3">
      <c r="A301" s="104"/>
      <c r="B301" s="111"/>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row>
    <row r="302" spans="1:25" ht="14.25" customHeight="1" x14ac:dyDescent="0.3">
      <c r="A302" s="104"/>
      <c r="B302" s="111"/>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row>
    <row r="303" spans="1:25" ht="14.25" customHeight="1" x14ac:dyDescent="0.3">
      <c r="A303" s="104"/>
      <c r="B303" s="111"/>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row>
    <row r="304" spans="1:25" ht="14.25" customHeight="1" x14ac:dyDescent="0.3">
      <c r="A304" s="104"/>
      <c r="B304" s="111"/>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row>
    <row r="305" spans="1:25" ht="14.25" customHeight="1" x14ac:dyDescent="0.3">
      <c r="A305" s="104"/>
      <c r="B305" s="111"/>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row>
    <row r="306" spans="1:25" ht="14.25" customHeight="1" x14ac:dyDescent="0.3">
      <c r="A306" s="104"/>
      <c r="B306" s="111"/>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row>
    <row r="307" spans="1:25" ht="14.25" customHeight="1" x14ac:dyDescent="0.3">
      <c r="A307" s="104"/>
      <c r="B307" s="111"/>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row>
    <row r="308" spans="1:25" ht="14.25" customHeight="1" x14ac:dyDescent="0.3">
      <c r="A308" s="104"/>
      <c r="B308" s="111"/>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row>
    <row r="309" spans="1:25" ht="14.25" customHeight="1" x14ac:dyDescent="0.3">
      <c r="A309" s="104"/>
      <c r="B309" s="111"/>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row>
    <row r="310" spans="1:25" ht="14.25" customHeight="1" x14ac:dyDescent="0.3">
      <c r="A310" s="104"/>
      <c r="B310" s="111"/>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row>
    <row r="311" spans="1:25" ht="14.25" customHeight="1" x14ac:dyDescent="0.3">
      <c r="A311" s="104"/>
      <c r="B311" s="111"/>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row>
    <row r="312" spans="1:25" ht="14.25" customHeight="1" x14ac:dyDescent="0.3">
      <c r="A312" s="104"/>
      <c r="B312" s="111"/>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row>
    <row r="313" spans="1:25" ht="14.25" customHeight="1" x14ac:dyDescent="0.3">
      <c r="A313" s="104"/>
      <c r="B313" s="111"/>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row>
    <row r="314" spans="1:25" ht="14.25" customHeight="1" x14ac:dyDescent="0.3">
      <c r="A314" s="104"/>
      <c r="B314" s="111"/>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row>
    <row r="315" spans="1:25" ht="14.25" customHeight="1" x14ac:dyDescent="0.3">
      <c r="A315" s="104"/>
      <c r="B315" s="111"/>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row>
    <row r="316" spans="1:25" ht="14.25" customHeight="1" x14ac:dyDescent="0.3">
      <c r="A316" s="104"/>
      <c r="B316" s="111"/>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row>
    <row r="317" spans="1:25" ht="14.25" customHeight="1" x14ac:dyDescent="0.3">
      <c r="A317" s="104"/>
      <c r="B317" s="111"/>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row>
    <row r="318" spans="1:25" ht="14.25" customHeight="1" x14ac:dyDescent="0.3">
      <c r="A318" s="104"/>
      <c r="B318" s="111"/>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row>
    <row r="319" spans="1:25" ht="14.25" customHeight="1" x14ac:dyDescent="0.3">
      <c r="A319" s="104"/>
      <c r="B319" s="111"/>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row>
    <row r="320" spans="1:25" ht="14.25" customHeight="1" x14ac:dyDescent="0.3">
      <c r="A320" s="104"/>
      <c r="B320" s="111"/>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row>
    <row r="321" spans="1:25" ht="14.25" customHeight="1" x14ac:dyDescent="0.3">
      <c r="A321" s="104"/>
      <c r="B321" s="111"/>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row>
    <row r="322" spans="1:25" ht="14.25" customHeight="1" x14ac:dyDescent="0.3">
      <c r="A322" s="104"/>
      <c r="B322" s="111"/>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row>
    <row r="323" spans="1:25" ht="14.25" customHeight="1" x14ac:dyDescent="0.3">
      <c r="A323" s="104"/>
      <c r="B323" s="111"/>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row>
    <row r="324" spans="1:25" ht="14.25" customHeight="1" x14ac:dyDescent="0.3">
      <c r="A324" s="104"/>
      <c r="B324" s="111"/>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row>
    <row r="325" spans="1:25" ht="14.25" customHeight="1" x14ac:dyDescent="0.3">
      <c r="A325" s="104"/>
      <c r="B325" s="111"/>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row>
    <row r="326" spans="1:25" ht="14.25" customHeight="1" x14ac:dyDescent="0.3">
      <c r="A326" s="104"/>
      <c r="B326" s="111"/>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row>
    <row r="327" spans="1:25" ht="14.25" customHeight="1" x14ac:dyDescent="0.3">
      <c r="A327" s="104"/>
      <c r="B327" s="111"/>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row>
    <row r="328" spans="1:25" ht="14.25" customHeight="1" x14ac:dyDescent="0.3">
      <c r="A328" s="104"/>
      <c r="B328" s="111"/>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row>
    <row r="329" spans="1:25" ht="14.25" customHeight="1" x14ac:dyDescent="0.3">
      <c r="A329" s="104"/>
      <c r="B329" s="111"/>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row>
    <row r="330" spans="1:25" ht="14.25" customHeight="1" x14ac:dyDescent="0.3">
      <c r="A330" s="104"/>
      <c r="B330" s="111"/>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row>
    <row r="331" spans="1:25" ht="14.25" customHeight="1" x14ac:dyDescent="0.3">
      <c r="A331" s="104"/>
      <c r="B331" s="111"/>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row>
    <row r="332" spans="1:25" ht="14.25" customHeight="1" x14ac:dyDescent="0.3">
      <c r="A332" s="104"/>
      <c r="B332" s="111"/>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row>
    <row r="333" spans="1:25" ht="14.25" customHeight="1" x14ac:dyDescent="0.3">
      <c r="A333" s="104"/>
      <c r="B333" s="111"/>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row>
    <row r="334" spans="1:25" ht="14.25" customHeight="1" x14ac:dyDescent="0.3">
      <c r="A334" s="104"/>
      <c r="B334" s="111"/>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row>
    <row r="335" spans="1:25" ht="14.25" customHeight="1" x14ac:dyDescent="0.3">
      <c r="A335" s="104"/>
      <c r="B335" s="111"/>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row>
    <row r="336" spans="1:25" ht="14.25" customHeight="1" x14ac:dyDescent="0.3">
      <c r="A336" s="104"/>
      <c r="B336" s="111"/>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row>
    <row r="337" spans="1:25" ht="14.25" customHeight="1" x14ac:dyDescent="0.3">
      <c r="A337" s="104"/>
      <c r="B337" s="111"/>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row>
    <row r="338" spans="1:25" ht="14.25" customHeight="1" x14ac:dyDescent="0.3">
      <c r="A338" s="104"/>
      <c r="B338" s="111"/>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row>
    <row r="339" spans="1:25" ht="14.25" customHeight="1" x14ac:dyDescent="0.3">
      <c r="A339" s="104"/>
      <c r="B339" s="111"/>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row>
    <row r="340" spans="1:25" ht="14.25" customHeight="1" x14ac:dyDescent="0.3">
      <c r="A340" s="104"/>
      <c r="B340" s="111"/>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row>
    <row r="341" spans="1:25" ht="14.25" customHeight="1" x14ac:dyDescent="0.3">
      <c r="A341" s="104"/>
      <c r="B341" s="111"/>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row>
    <row r="342" spans="1:25" ht="14.25" customHeight="1" x14ac:dyDescent="0.3">
      <c r="A342" s="104"/>
      <c r="B342" s="111"/>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row>
    <row r="343" spans="1:25" ht="14.25" customHeight="1" x14ac:dyDescent="0.3">
      <c r="A343" s="104"/>
      <c r="B343" s="111"/>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row>
    <row r="344" spans="1:25" ht="14.25" customHeight="1" x14ac:dyDescent="0.3">
      <c r="A344" s="104"/>
      <c r="B344" s="111"/>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row>
    <row r="345" spans="1:25" ht="14.25" customHeight="1" x14ac:dyDescent="0.3">
      <c r="A345" s="104"/>
      <c r="B345" s="111"/>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row>
    <row r="346" spans="1:25" ht="14.25" customHeight="1" x14ac:dyDescent="0.3">
      <c r="A346" s="104"/>
      <c r="B346" s="111"/>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row>
    <row r="347" spans="1:25" ht="14.25" customHeight="1" x14ac:dyDescent="0.3">
      <c r="A347" s="104"/>
      <c r="B347" s="111"/>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row>
    <row r="348" spans="1:25" ht="14.25" customHeight="1" x14ac:dyDescent="0.3">
      <c r="A348" s="104"/>
      <c r="B348" s="111"/>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row>
    <row r="349" spans="1:25" ht="14.25" customHeight="1" x14ac:dyDescent="0.3">
      <c r="A349" s="104"/>
      <c r="B349" s="111"/>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row>
    <row r="350" spans="1:25" ht="14.25" customHeight="1" x14ac:dyDescent="0.3">
      <c r="A350" s="104"/>
      <c r="B350" s="111"/>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row>
    <row r="351" spans="1:25" ht="14.25" customHeight="1" x14ac:dyDescent="0.3">
      <c r="A351" s="104"/>
      <c r="B351" s="111"/>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row>
    <row r="352" spans="1:25" ht="14.25" customHeight="1" x14ac:dyDescent="0.3">
      <c r="A352" s="104"/>
      <c r="B352" s="111"/>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row>
    <row r="353" spans="1:25" ht="14.25" customHeight="1" x14ac:dyDescent="0.3">
      <c r="A353" s="104"/>
      <c r="B353" s="111"/>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row>
    <row r="354" spans="1:25" ht="14.25" customHeight="1" x14ac:dyDescent="0.3">
      <c r="A354" s="104"/>
      <c r="B354" s="111"/>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row>
    <row r="355" spans="1:25" ht="14.25" customHeight="1" x14ac:dyDescent="0.3">
      <c r="A355" s="104"/>
      <c r="B355" s="111"/>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row>
    <row r="356" spans="1:25" ht="14.25" customHeight="1" x14ac:dyDescent="0.3">
      <c r="A356" s="104"/>
      <c r="B356" s="111"/>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row>
    <row r="357" spans="1:25" ht="14.25" customHeight="1" x14ac:dyDescent="0.3">
      <c r="A357" s="104"/>
      <c r="B357" s="111"/>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row>
    <row r="358" spans="1:25" ht="14.25" customHeight="1" x14ac:dyDescent="0.3">
      <c r="A358" s="104"/>
      <c r="B358" s="111"/>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row>
    <row r="359" spans="1:25" ht="14.25" customHeight="1" x14ac:dyDescent="0.3">
      <c r="A359" s="104"/>
      <c r="B359" s="111"/>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row>
    <row r="360" spans="1:25" ht="14.25" customHeight="1" x14ac:dyDescent="0.3">
      <c r="A360" s="104"/>
      <c r="B360" s="111"/>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row>
    <row r="361" spans="1:25" ht="14.25" customHeight="1" x14ac:dyDescent="0.3">
      <c r="A361" s="104"/>
      <c r="B361" s="111"/>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row>
    <row r="362" spans="1:25" ht="14.25" customHeight="1" x14ac:dyDescent="0.3">
      <c r="A362" s="104"/>
      <c r="B362" s="111"/>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row>
    <row r="363" spans="1:25" ht="14.25" customHeight="1" x14ac:dyDescent="0.3">
      <c r="A363" s="104"/>
      <c r="B363" s="111"/>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row>
    <row r="364" spans="1:25" ht="14.25" customHeight="1" x14ac:dyDescent="0.3">
      <c r="A364" s="104"/>
      <c r="B364" s="111"/>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row>
    <row r="365" spans="1:25" ht="14.25" customHeight="1" x14ac:dyDescent="0.3">
      <c r="A365" s="104"/>
      <c r="B365" s="111"/>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row>
    <row r="366" spans="1:25" ht="14.25" customHeight="1" x14ac:dyDescent="0.3">
      <c r="A366" s="104"/>
      <c r="B366" s="111"/>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row>
    <row r="367" spans="1:25" ht="14.25" customHeight="1" x14ac:dyDescent="0.3">
      <c r="A367" s="104"/>
      <c r="B367" s="111"/>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row>
    <row r="368" spans="1:25" ht="14.25" customHeight="1" x14ac:dyDescent="0.3">
      <c r="A368" s="104"/>
      <c r="B368" s="111"/>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row>
    <row r="369" spans="1:25" ht="14.25" customHeight="1" x14ac:dyDescent="0.3">
      <c r="A369" s="104"/>
      <c r="B369" s="111"/>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row>
    <row r="370" spans="1:25" ht="14.25" customHeight="1" x14ac:dyDescent="0.3">
      <c r="A370" s="104"/>
      <c r="B370" s="111"/>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row>
    <row r="371" spans="1:25" ht="14.25" customHeight="1" x14ac:dyDescent="0.3">
      <c r="A371" s="104"/>
      <c r="B371" s="111"/>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row>
    <row r="372" spans="1:25" ht="14.25" customHeight="1" x14ac:dyDescent="0.3">
      <c r="A372" s="104"/>
      <c r="B372" s="111"/>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row>
    <row r="373" spans="1:25" ht="14.25" customHeight="1" x14ac:dyDescent="0.3">
      <c r="A373" s="104"/>
      <c r="B373" s="111"/>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row>
    <row r="374" spans="1:25" ht="14.25" customHeight="1" x14ac:dyDescent="0.3">
      <c r="A374" s="104"/>
      <c r="B374" s="111"/>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row>
    <row r="375" spans="1:25" ht="14.25" customHeight="1" x14ac:dyDescent="0.3">
      <c r="A375" s="104"/>
      <c r="B375" s="111"/>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row>
    <row r="376" spans="1:25" ht="14.25" customHeight="1" x14ac:dyDescent="0.3">
      <c r="A376" s="104"/>
      <c r="B376" s="111"/>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row>
    <row r="377" spans="1:25" ht="14.25" customHeight="1" x14ac:dyDescent="0.3">
      <c r="A377" s="104"/>
      <c r="B377" s="111"/>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row>
    <row r="378" spans="1:25" ht="14.25" customHeight="1" x14ac:dyDescent="0.3">
      <c r="A378" s="104"/>
      <c r="B378" s="111"/>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row>
    <row r="379" spans="1:25" ht="14.25" customHeight="1" x14ac:dyDescent="0.3">
      <c r="A379" s="104"/>
      <c r="B379" s="111"/>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row>
    <row r="380" spans="1:25" ht="14.25" customHeight="1" x14ac:dyDescent="0.3">
      <c r="A380" s="104"/>
      <c r="B380" s="111"/>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row>
    <row r="381" spans="1:25" ht="14.25" customHeight="1" x14ac:dyDescent="0.3">
      <c r="A381" s="104"/>
      <c r="B381" s="111"/>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row>
    <row r="382" spans="1:25" ht="14.25" customHeight="1" x14ac:dyDescent="0.3">
      <c r="A382" s="104"/>
      <c r="B382" s="111"/>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row>
    <row r="383" spans="1:25" ht="14.25" customHeight="1" x14ac:dyDescent="0.3">
      <c r="A383" s="104"/>
      <c r="B383" s="111"/>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row>
    <row r="384" spans="1:25" ht="14.25" customHeight="1" x14ac:dyDescent="0.3">
      <c r="A384" s="104"/>
      <c r="B384" s="111"/>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row>
    <row r="385" spans="1:25" ht="14.25" customHeight="1" x14ac:dyDescent="0.3">
      <c r="A385" s="104"/>
      <c r="B385" s="111"/>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row>
    <row r="386" spans="1:25" ht="14.25" customHeight="1" x14ac:dyDescent="0.3">
      <c r="A386" s="104"/>
      <c r="B386" s="111"/>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row>
    <row r="387" spans="1:25" ht="14.25" customHeight="1" x14ac:dyDescent="0.3">
      <c r="A387" s="104"/>
      <c r="B387" s="111"/>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row>
    <row r="388" spans="1:25" ht="14.25" customHeight="1" x14ac:dyDescent="0.3">
      <c r="A388" s="104"/>
      <c r="B388" s="111"/>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row>
    <row r="389" spans="1:25" ht="14.25" customHeight="1" x14ac:dyDescent="0.3">
      <c r="A389" s="104"/>
      <c r="B389" s="111"/>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row>
    <row r="390" spans="1:25" ht="14.25" customHeight="1" x14ac:dyDescent="0.3">
      <c r="A390" s="104"/>
      <c r="B390" s="111"/>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row>
    <row r="391" spans="1:25" ht="14.25" customHeight="1" x14ac:dyDescent="0.3">
      <c r="A391" s="104"/>
      <c r="B391" s="111"/>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row>
    <row r="392" spans="1:25" ht="14.25" customHeight="1" x14ac:dyDescent="0.3">
      <c r="A392" s="104"/>
      <c r="B392" s="111"/>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row>
    <row r="393" spans="1:25" ht="14.25" customHeight="1" x14ac:dyDescent="0.3">
      <c r="A393" s="104"/>
      <c r="B393" s="111"/>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row>
    <row r="394" spans="1:25" ht="14.25" customHeight="1" x14ac:dyDescent="0.3">
      <c r="A394" s="104"/>
      <c r="B394" s="111"/>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row>
    <row r="395" spans="1:25" ht="14.25" customHeight="1" x14ac:dyDescent="0.3">
      <c r="A395" s="104"/>
      <c r="B395" s="111"/>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row>
    <row r="396" spans="1:25" ht="14.25" customHeight="1" x14ac:dyDescent="0.3">
      <c r="A396" s="104"/>
      <c r="B396" s="111"/>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row>
    <row r="397" spans="1:25" ht="14.25" customHeight="1" x14ac:dyDescent="0.3">
      <c r="A397" s="104"/>
      <c r="B397" s="111"/>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row>
    <row r="398" spans="1:25" ht="14.25" customHeight="1" x14ac:dyDescent="0.3">
      <c r="A398" s="104"/>
      <c r="B398" s="111"/>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row>
    <row r="399" spans="1:25" ht="14.25" customHeight="1" x14ac:dyDescent="0.3">
      <c r="A399" s="104"/>
      <c r="B399" s="111"/>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row>
    <row r="400" spans="1:25" ht="14.25" customHeight="1" x14ac:dyDescent="0.3">
      <c r="A400" s="104"/>
      <c r="B400" s="111"/>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row>
    <row r="401" spans="1:25" ht="14.25" customHeight="1" x14ac:dyDescent="0.3">
      <c r="A401" s="104"/>
      <c r="B401" s="111"/>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row>
    <row r="402" spans="1:25" ht="14.25" customHeight="1" x14ac:dyDescent="0.3">
      <c r="A402" s="104"/>
      <c r="B402" s="111"/>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row>
    <row r="403" spans="1:25" ht="14.25" customHeight="1" x14ac:dyDescent="0.3">
      <c r="A403" s="104"/>
      <c r="B403" s="111"/>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row>
    <row r="404" spans="1:25" ht="14.25" customHeight="1" x14ac:dyDescent="0.3">
      <c r="A404" s="104"/>
      <c r="B404" s="111"/>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row>
    <row r="405" spans="1:25" ht="14.25" customHeight="1" x14ac:dyDescent="0.3">
      <c r="A405" s="104"/>
      <c r="B405" s="111"/>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row>
    <row r="406" spans="1:25" ht="14.25" customHeight="1" x14ac:dyDescent="0.3">
      <c r="A406" s="104"/>
      <c r="B406" s="111"/>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row>
    <row r="407" spans="1:25" ht="14.25" customHeight="1" x14ac:dyDescent="0.3">
      <c r="A407" s="104"/>
      <c r="B407" s="111"/>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row>
    <row r="408" spans="1:25" ht="14.25" customHeight="1" x14ac:dyDescent="0.3">
      <c r="A408" s="104"/>
      <c r="B408" s="111"/>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row>
    <row r="409" spans="1:25" ht="14.25" customHeight="1" x14ac:dyDescent="0.3">
      <c r="A409" s="104"/>
      <c r="B409" s="111"/>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row>
    <row r="410" spans="1:25" ht="14.25" customHeight="1" x14ac:dyDescent="0.3">
      <c r="A410" s="104"/>
      <c r="B410" s="111"/>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row>
    <row r="411" spans="1:25" ht="14.25" customHeight="1" x14ac:dyDescent="0.3">
      <c r="A411" s="104"/>
      <c r="B411" s="111"/>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row>
    <row r="412" spans="1:25" ht="14.25" customHeight="1" x14ac:dyDescent="0.3">
      <c r="A412" s="104"/>
      <c r="B412" s="111"/>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row>
    <row r="413" spans="1:25" ht="14.25" customHeight="1" x14ac:dyDescent="0.3">
      <c r="A413" s="104"/>
      <c r="B413" s="111"/>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row>
    <row r="414" spans="1:25" ht="14.25" customHeight="1" x14ac:dyDescent="0.3">
      <c r="A414" s="104"/>
      <c r="B414" s="111"/>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row>
    <row r="415" spans="1:25" ht="14.25" customHeight="1" x14ac:dyDescent="0.3">
      <c r="A415" s="104"/>
      <c r="B415" s="111"/>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row>
    <row r="416" spans="1:25" ht="14.25" customHeight="1" x14ac:dyDescent="0.3">
      <c r="A416" s="104"/>
      <c r="B416" s="111"/>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row>
    <row r="417" spans="1:25" ht="14.25" customHeight="1" x14ac:dyDescent="0.3">
      <c r="A417" s="104"/>
      <c r="B417" s="111"/>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row>
    <row r="418" spans="1:25" ht="14.25" customHeight="1" x14ac:dyDescent="0.3">
      <c r="A418" s="104"/>
      <c r="B418" s="111"/>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row>
    <row r="419" spans="1:25" ht="14.25" customHeight="1" x14ac:dyDescent="0.3">
      <c r="A419" s="104"/>
      <c r="B419" s="111"/>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row>
    <row r="420" spans="1:25" ht="14.25" customHeight="1" x14ac:dyDescent="0.3">
      <c r="A420" s="104"/>
      <c r="B420" s="111"/>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row>
    <row r="421" spans="1:25" ht="14.25" customHeight="1" x14ac:dyDescent="0.3">
      <c r="A421" s="104"/>
      <c r="B421" s="111"/>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row>
    <row r="422" spans="1:25" ht="14.25" customHeight="1" x14ac:dyDescent="0.3">
      <c r="A422" s="104"/>
      <c r="B422" s="111"/>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row>
    <row r="423" spans="1:25" ht="14.25" customHeight="1" x14ac:dyDescent="0.3">
      <c r="A423" s="104"/>
      <c r="B423" s="111"/>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row>
    <row r="424" spans="1:25" ht="14.25" customHeight="1" x14ac:dyDescent="0.3">
      <c r="A424" s="104"/>
      <c r="B424" s="111"/>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row>
    <row r="425" spans="1:25" ht="14.25" customHeight="1" x14ac:dyDescent="0.3">
      <c r="A425" s="104"/>
      <c r="B425" s="111"/>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row>
    <row r="426" spans="1:25" ht="14.25" customHeight="1" x14ac:dyDescent="0.3">
      <c r="A426" s="104"/>
      <c r="B426" s="111"/>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row>
    <row r="427" spans="1:25" ht="14.25" customHeight="1" x14ac:dyDescent="0.3">
      <c r="A427" s="104"/>
      <c r="B427" s="111"/>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row>
    <row r="428" spans="1:25" ht="14.25" customHeight="1" x14ac:dyDescent="0.3">
      <c r="A428" s="104"/>
      <c r="B428" s="111"/>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row>
    <row r="429" spans="1:25" ht="14.25" customHeight="1" x14ac:dyDescent="0.3">
      <c r="A429" s="104"/>
      <c r="B429" s="111"/>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row>
    <row r="430" spans="1:25" ht="14.25" customHeight="1" x14ac:dyDescent="0.3">
      <c r="A430" s="104"/>
      <c r="B430" s="111"/>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row>
    <row r="431" spans="1:25" ht="14.25" customHeight="1" x14ac:dyDescent="0.3">
      <c r="A431" s="104"/>
      <c r="B431" s="111"/>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row>
    <row r="432" spans="1:25" ht="14.25" customHeight="1" x14ac:dyDescent="0.3">
      <c r="A432" s="104"/>
      <c r="B432" s="111"/>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row>
    <row r="433" spans="1:25" ht="14.25" customHeight="1" x14ac:dyDescent="0.3">
      <c r="A433" s="104"/>
      <c r="B433" s="111"/>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row>
    <row r="434" spans="1:25" ht="14.25" customHeight="1" x14ac:dyDescent="0.3">
      <c r="A434" s="104"/>
      <c r="B434" s="111"/>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row>
    <row r="435" spans="1:25" ht="14.25" customHeight="1" x14ac:dyDescent="0.3">
      <c r="A435" s="104"/>
      <c r="B435" s="111"/>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row>
    <row r="436" spans="1:25" ht="14.25" customHeight="1" x14ac:dyDescent="0.3">
      <c r="A436" s="104"/>
      <c r="B436" s="111"/>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row>
    <row r="437" spans="1:25" ht="14.25" customHeight="1" x14ac:dyDescent="0.3">
      <c r="A437" s="104"/>
      <c r="B437" s="111"/>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row>
    <row r="438" spans="1:25" ht="14.25" customHeight="1" x14ac:dyDescent="0.3">
      <c r="A438" s="104"/>
      <c r="B438" s="111"/>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row>
    <row r="439" spans="1:25" ht="14.25" customHeight="1" x14ac:dyDescent="0.3">
      <c r="A439" s="104"/>
      <c r="B439" s="111"/>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row>
    <row r="440" spans="1:25" ht="14.25" customHeight="1" x14ac:dyDescent="0.3">
      <c r="A440" s="104"/>
      <c r="B440" s="111"/>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row>
    <row r="441" spans="1:25" ht="14.25" customHeight="1" x14ac:dyDescent="0.3">
      <c r="A441" s="104"/>
      <c r="B441" s="111"/>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row>
    <row r="442" spans="1:25" ht="14.25" customHeight="1" x14ac:dyDescent="0.3">
      <c r="A442" s="104"/>
      <c r="B442" s="111"/>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row>
    <row r="443" spans="1:25" ht="14.25" customHeight="1" x14ac:dyDescent="0.3">
      <c r="A443" s="104"/>
      <c r="B443" s="111"/>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row>
    <row r="444" spans="1:25" ht="14.25" customHeight="1" x14ac:dyDescent="0.3">
      <c r="A444" s="104"/>
      <c r="B444" s="111"/>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row>
    <row r="445" spans="1:25" ht="14.25" customHeight="1" x14ac:dyDescent="0.3">
      <c r="A445" s="104"/>
      <c r="B445" s="111"/>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row>
    <row r="446" spans="1:25" ht="14.25" customHeight="1" x14ac:dyDescent="0.3">
      <c r="A446" s="104"/>
      <c r="B446" s="111"/>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row>
    <row r="447" spans="1:25" ht="14.25" customHeight="1" x14ac:dyDescent="0.3">
      <c r="A447" s="104"/>
      <c r="B447" s="111"/>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row>
    <row r="448" spans="1:25" ht="14.25" customHeight="1" x14ac:dyDescent="0.3">
      <c r="A448" s="104"/>
      <c r="B448" s="111"/>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row>
    <row r="449" spans="1:25" ht="14.25" customHeight="1" x14ac:dyDescent="0.3">
      <c r="A449" s="104"/>
      <c r="B449" s="111"/>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row>
    <row r="450" spans="1:25" ht="14.25" customHeight="1" x14ac:dyDescent="0.3">
      <c r="A450" s="104"/>
      <c r="B450" s="111"/>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row>
    <row r="451" spans="1:25" ht="14.25" customHeight="1" x14ac:dyDescent="0.3">
      <c r="A451" s="104"/>
      <c r="B451" s="111"/>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row>
    <row r="452" spans="1:25" ht="14.25" customHeight="1" x14ac:dyDescent="0.3">
      <c r="A452" s="104"/>
      <c r="B452" s="111"/>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row>
    <row r="453" spans="1:25" ht="14.25" customHeight="1" x14ac:dyDescent="0.3">
      <c r="A453" s="104"/>
      <c r="B453" s="111"/>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row>
    <row r="454" spans="1:25" ht="14.25" customHeight="1" x14ac:dyDescent="0.3">
      <c r="A454" s="104"/>
      <c r="B454" s="111"/>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row>
    <row r="455" spans="1:25" ht="14.25" customHeight="1" x14ac:dyDescent="0.3">
      <c r="A455" s="104"/>
      <c r="B455" s="111"/>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row>
    <row r="456" spans="1:25" ht="14.25" customHeight="1" x14ac:dyDescent="0.3">
      <c r="A456" s="104"/>
      <c r="B456" s="111"/>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row>
    <row r="457" spans="1:25" ht="14.25" customHeight="1" x14ac:dyDescent="0.3">
      <c r="A457" s="104"/>
      <c r="B457" s="111"/>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row>
    <row r="458" spans="1:25" ht="14.25" customHeight="1" x14ac:dyDescent="0.3">
      <c r="A458" s="104"/>
      <c r="B458" s="111"/>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row>
    <row r="459" spans="1:25" ht="14.25" customHeight="1" x14ac:dyDescent="0.3">
      <c r="A459" s="104"/>
      <c r="B459" s="111"/>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row>
    <row r="460" spans="1:25" ht="14.25" customHeight="1" x14ac:dyDescent="0.3">
      <c r="A460" s="104"/>
      <c r="B460" s="111"/>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row>
    <row r="461" spans="1:25" ht="14.25" customHeight="1" x14ac:dyDescent="0.3">
      <c r="A461" s="104"/>
      <c r="B461" s="111"/>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row>
    <row r="462" spans="1:25" ht="14.25" customHeight="1" x14ac:dyDescent="0.3">
      <c r="A462" s="104"/>
      <c r="B462" s="111"/>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row>
    <row r="463" spans="1:25" ht="14.25" customHeight="1" x14ac:dyDescent="0.3">
      <c r="A463" s="104"/>
      <c r="B463" s="111"/>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row>
    <row r="464" spans="1:25" ht="14.25" customHeight="1" x14ac:dyDescent="0.3">
      <c r="A464" s="104"/>
      <c r="B464" s="111"/>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row>
    <row r="465" spans="1:25" ht="14.25" customHeight="1" x14ac:dyDescent="0.3">
      <c r="A465" s="104"/>
      <c r="B465" s="111"/>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row>
    <row r="466" spans="1:25" ht="14.25" customHeight="1" x14ac:dyDescent="0.3">
      <c r="A466" s="104"/>
      <c r="B466" s="111"/>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row>
    <row r="467" spans="1:25" ht="14.25" customHeight="1" x14ac:dyDescent="0.3">
      <c r="A467" s="104"/>
      <c r="B467" s="111"/>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row>
    <row r="468" spans="1:25" ht="14.25" customHeight="1" x14ac:dyDescent="0.3">
      <c r="A468" s="104"/>
      <c r="B468" s="111"/>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row>
    <row r="469" spans="1:25" ht="14.25" customHeight="1" x14ac:dyDescent="0.3">
      <c r="A469" s="104"/>
      <c r="B469" s="111"/>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row>
    <row r="470" spans="1:25" ht="14.25" customHeight="1" x14ac:dyDescent="0.3">
      <c r="A470" s="104"/>
      <c r="B470" s="111"/>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row>
    <row r="471" spans="1:25" ht="14.25" customHeight="1" x14ac:dyDescent="0.3">
      <c r="A471" s="104"/>
      <c r="B471" s="111"/>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row>
    <row r="472" spans="1:25" ht="14.25" customHeight="1" x14ac:dyDescent="0.3">
      <c r="A472" s="104"/>
      <c r="B472" s="111"/>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row>
    <row r="473" spans="1:25" ht="14.25" customHeight="1" x14ac:dyDescent="0.3">
      <c r="A473" s="104"/>
      <c r="B473" s="111"/>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row>
    <row r="474" spans="1:25" ht="14.25" customHeight="1" x14ac:dyDescent="0.3">
      <c r="A474" s="104"/>
      <c r="B474" s="111"/>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row>
    <row r="475" spans="1:25" ht="14.25" customHeight="1" x14ac:dyDescent="0.3">
      <c r="A475" s="104"/>
      <c r="B475" s="111"/>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row>
    <row r="476" spans="1:25" ht="14.25" customHeight="1" x14ac:dyDescent="0.3">
      <c r="A476" s="104"/>
      <c r="B476" s="111"/>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row>
    <row r="477" spans="1:25" ht="14.25" customHeight="1" x14ac:dyDescent="0.3">
      <c r="A477" s="104"/>
      <c r="B477" s="111"/>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row>
    <row r="478" spans="1:25" ht="14.25" customHeight="1" x14ac:dyDescent="0.3">
      <c r="A478" s="104"/>
      <c r="B478" s="111"/>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row>
    <row r="479" spans="1:25" ht="14.25" customHeight="1" x14ac:dyDescent="0.3">
      <c r="A479" s="104"/>
      <c r="B479" s="111"/>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row>
    <row r="480" spans="1:25" ht="14.25" customHeight="1" x14ac:dyDescent="0.3">
      <c r="A480" s="104"/>
      <c r="B480" s="111"/>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row>
    <row r="481" spans="1:25" ht="14.25" customHeight="1" x14ac:dyDescent="0.3">
      <c r="A481" s="104"/>
      <c r="B481" s="111"/>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row>
    <row r="482" spans="1:25" ht="14.25" customHeight="1" x14ac:dyDescent="0.3">
      <c r="A482" s="104"/>
      <c r="B482" s="111"/>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row>
    <row r="483" spans="1:25" ht="14.25" customHeight="1" x14ac:dyDescent="0.3">
      <c r="A483" s="104"/>
      <c r="B483" s="111"/>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row>
    <row r="484" spans="1:25" ht="14.25" customHeight="1" x14ac:dyDescent="0.3">
      <c r="A484" s="104"/>
      <c r="B484" s="111"/>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row>
    <row r="485" spans="1:25" ht="14.25" customHeight="1" x14ac:dyDescent="0.3">
      <c r="A485" s="104"/>
      <c r="B485" s="111"/>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row>
    <row r="486" spans="1:25" ht="14.25" customHeight="1" x14ac:dyDescent="0.3">
      <c r="A486" s="104"/>
      <c r="B486" s="111"/>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row>
    <row r="487" spans="1:25" ht="14.25" customHeight="1" x14ac:dyDescent="0.3">
      <c r="A487" s="104"/>
      <c r="B487" s="111"/>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row>
    <row r="488" spans="1:25" ht="14.25" customHeight="1" x14ac:dyDescent="0.3">
      <c r="A488" s="104"/>
      <c r="B488" s="111"/>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row>
    <row r="489" spans="1:25" ht="14.25" customHeight="1" x14ac:dyDescent="0.3">
      <c r="A489" s="104"/>
      <c r="B489" s="111"/>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row>
    <row r="490" spans="1:25" ht="14.25" customHeight="1" x14ac:dyDescent="0.3">
      <c r="A490" s="104"/>
      <c r="B490" s="111"/>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row>
    <row r="491" spans="1:25" ht="14.25" customHeight="1" x14ac:dyDescent="0.3">
      <c r="A491" s="104"/>
      <c r="B491" s="111"/>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row>
    <row r="492" spans="1:25" ht="14.25" customHeight="1" x14ac:dyDescent="0.3">
      <c r="A492" s="104"/>
      <c r="B492" s="111"/>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row>
    <row r="493" spans="1:25" ht="14.25" customHeight="1" x14ac:dyDescent="0.3">
      <c r="A493" s="104"/>
      <c r="B493" s="111"/>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row>
    <row r="494" spans="1:25" ht="14.25" customHeight="1" x14ac:dyDescent="0.3">
      <c r="A494" s="104"/>
      <c r="B494" s="111"/>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row>
    <row r="495" spans="1:25" ht="14.25" customHeight="1" x14ac:dyDescent="0.3">
      <c r="A495" s="104"/>
      <c r="B495" s="111"/>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row>
    <row r="496" spans="1:25" ht="14.25" customHeight="1" x14ac:dyDescent="0.3">
      <c r="A496" s="104"/>
      <c r="B496" s="111"/>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row>
    <row r="497" spans="1:25" ht="14.25" customHeight="1" x14ac:dyDescent="0.3">
      <c r="A497" s="104"/>
      <c r="B497" s="111"/>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row>
    <row r="498" spans="1:25" ht="14.25" customHeight="1" x14ac:dyDescent="0.3">
      <c r="A498" s="104"/>
      <c r="B498" s="111"/>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row>
    <row r="499" spans="1:25" ht="14.25" customHeight="1" x14ac:dyDescent="0.3">
      <c r="A499" s="104"/>
      <c r="B499" s="111"/>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row>
    <row r="500" spans="1:25" ht="14.25" customHeight="1" x14ac:dyDescent="0.3">
      <c r="A500" s="104"/>
      <c r="B500" s="111"/>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row>
    <row r="501" spans="1:25" ht="14.25" customHeight="1" x14ac:dyDescent="0.3">
      <c r="A501" s="104"/>
      <c r="B501" s="111"/>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row>
    <row r="502" spans="1:25" ht="14.25" customHeight="1" x14ac:dyDescent="0.3">
      <c r="A502" s="104"/>
      <c r="B502" s="111"/>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row>
    <row r="503" spans="1:25" ht="14.25" customHeight="1" x14ac:dyDescent="0.3">
      <c r="A503" s="104"/>
      <c r="B503" s="111"/>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row>
    <row r="504" spans="1:25" ht="14.25" customHeight="1" x14ac:dyDescent="0.3">
      <c r="A504" s="104"/>
      <c r="B504" s="111"/>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row>
    <row r="505" spans="1:25" ht="14.25" customHeight="1" x14ac:dyDescent="0.3">
      <c r="A505" s="104"/>
      <c r="B505" s="111"/>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row>
    <row r="506" spans="1:25" ht="14.25" customHeight="1" x14ac:dyDescent="0.3">
      <c r="A506" s="104"/>
      <c r="B506" s="111"/>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row>
    <row r="507" spans="1:25" ht="14.25" customHeight="1" x14ac:dyDescent="0.3">
      <c r="A507" s="104"/>
      <c r="B507" s="111"/>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row>
    <row r="508" spans="1:25" ht="14.25" customHeight="1" x14ac:dyDescent="0.3">
      <c r="A508" s="104"/>
      <c r="B508" s="111"/>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row>
    <row r="509" spans="1:25" ht="14.25" customHeight="1" x14ac:dyDescent="0.3">
      <c r="A509" s="104"/>
      <c r="B509" s="111"/>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row>
    <row r="510" spans="1:25" ht="14.25" customHeight="1" x14ac:dyDescent="0.3">
      <c r="A510" s="104"/>
      <c r="B510" s="111"/>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row>
    <row r="511" spans="1:25" ht="14.25" customHeight="1" x14ac:dyDescent="0.3">
      <c r="A511" s="104"/>
      <c r="B511" s="111"/>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row>
    <row r="512" spans="1:25" ht="14.25" customHeight="1" x14ac:dyDescent="0.3">
      <c r="A512" s="104"/>
      <c r="B512" s="111"/>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row>
    <row r="513" spans="1:25" ht="14.25" customHeight="1" x14ac:dyDescent="0.3">
      <c r="A513" s="104"/>
      <c r="B513" s="111"/>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row>
    <row r="514" spans="1:25" ht="14.25" customHeight="1" x14ac:dyDescent="0.3">
      <c r="A514" s="104"/>
      <c r="B514" s="111"/>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row>
    <row r="515" spans="1:25" ht="14.25" customHeight="1" x14ac:dyDescent="0.3">
      <c r="A515" s="104"/>
      <c r="B515" s="111"/>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row>
    <row r="516" spans="1:25" ht="14.25" customHeight="1" x14ac:dyDescent="0.3">
      <c r="A516" s="104"/>
      <c r="B516" s="111"/>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row>
    <row r="517" spans="1:25" ht="14.25" customHeight="1" x14ac:dyDescent="0.3">
      <c r="A517" s="104"/>
      <c r="B517" s="111"/>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row>
    <row r="518" spans="1:25" ht="14.25" customHeight="1" x14ac:dyDescent="0.3">
      <c r="A518" s="104"/>
      <c r="B518" s="111"/>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row>
    <row r="519" spans="1:25" ht="14.25" customHeight="1" x14ac:dyDescent="0.3">
      <c r="A519" s="104"/>
      <c r="B519" s="111"/>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row>
    <row r="520" spans="1:25" ht="14.25" customHeight="1" x14ac:dyDescent="0.3">
      <c r="A520" s="104"/>
      <c r="B520" s="111"/>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row>
    <row r="521" spans="1:25" ht="14.25" customHeight="1" x14ac:dyDescent="0.3">
      <c r="A521" s="104"/>
      <c r="B521" s="111"/>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row>
    <row r="522" spans="1:25" ht="14.25" customHeight="1" x14ac:dyDescent="0.3">
      <c r="A522" s="104"/>
      <c r="B522" s="111"/>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row>
    <row r="523" spans="1:25" ht="14.25" customHeight="1" x14ac:dyDescent="0.3">
      <c r="A523" s="104"/>
      <c r="B523" s="111"/>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row>
    <row r="524" spans="1:25" ht="14.25" customHeight="1" x14ac:dyDescent="0.3">
      <c r="A524" s="104"/>
      <c r="B524" s="111"/>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row>
    <row r="525" spans="1:25" ht="14.25" customHeight="1" x14ac:dyDescent="0.3">
      <c r="A525" s="104"/>
      <c r="B525" s="111"/>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row>
    <row r="526" spans="1:25" ht="14.25" customHeight="1" x14ac:dyDescent="0.3">
      <c r="A526" s="104"/>
      <c r="B526" s="111"/>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row>
    <row r="527" spans="1:25" ht="14.25" customHeight="1" x14ac:dyDescent="0.3">
      <c r="A527" s="104"/>
      <c r="B527" s="111"/>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row>
    <row r="528" spans="1:25" ht="14.25" customHeight="1" x14ac:dyDescent="0.3">
      <c r="A528" s="104"/>
      <c r="B528" s="111"/>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row>
    <row r="529" spans="1:25" ht="14.25" customHeight="1" x14ac:dyDescent="0.3">
      <c r="A529" s="104"/>
      <c r="B529" s="111"/>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row>
    <row r="530" spans="1:25" ht="14.25" customHeight="1" x14ac:dyDescent="0.3">
      <c r="A530" s="104"/>
      <c r="B530" s="111"/>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row>
    <row r="531" spans="1:25" ht="14.25" customHeight="1" x14ac:dyDescent="0.3">
      <c r="A531" s="104"/>
      <c r="B531" s="111"/>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row>
    <row r="532" spans="1:25" ht="14.25" customHeight="1" x14ac:dyDescent="0.3">
      <c r="A532" s="104"/>
      <c r="B532" s="111"/>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row>
    <row r="533" spans="1:25" ht="14.25" customHeight="1" x14ac:dyDescent="0.3">
      <c r="A533" s="104"/>
      <c r="B533" s="111"/>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row>
    <row r="534" spans="1:25" ht="14.25" customHeight="1" x14ac:dyDescent="0.3">
      <c r="A534" s="104"/>
      <c r="B534" s="111"/>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row>
    <row r="535" spans="1:25" ht="14.25" customHeight="1" x14ac:dyDescent="0.3">
      <c r="A535" s="104"/>
      <c r="B535" s="111"/>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row>
    <row r="536" spans="1:25" ht="14.25" customHeight="1" x14ac:dyDescent="0.3">
      <c r="A536" s="104"/>
      <c r="B536" s="111"/>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row>
    <row r="537" spans="1:25" ht="14.25" customHeight="1" x14ac:dyDescent="0.3">
      <c r="A537" s="104"/>
      <c r="B537" s="111"/>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row>
    <row r="538" spans="1:25" ht="14.25" customHeight="1" x14ac:dyDescent="0.3">
      <c r="A538" s="104"/>
      <c r="B538" s="111"/>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row>
    <row r="539" spans="1:25" ht="14.25" customHeight="1" x14ac:dyDescent="0.3">
      <c r="A539" s="104"/>
      <c r="B539" s="111"/>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row>
    <row r="540" spans="1:25" ht="14.25" customHeight="1" x14ac:dyDescent="0.3">
      <c r="A540" s="104"/>
      <c r="B540" s="111"/>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row>
    <row r="541" spans="1:25" ht="14.25" customHeight="1" x14ac:dyDescent="0.3">
      <c r="A541" s="104"/>
      <c r="B541" s="111"/>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row>
    <row r="542" spans="1:25" ht="14.25" customHeight="1" x14ac:dyDescent="0.3">
      <c r="A542" s="104"/>
      <c r="B542" s="111"/>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row>
    <row r="543" spans="1:25" ht="14.25" customHeight="1" x14ac:dyDescent="0.3">
      <c r="A543" s="104"/>
      <c r="B543" s="111"/>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row>
    <row r="544" spans="1:25" ht="14.25" customHeight="1" x14ac:dyDescent="0.3">
      <c r="A544" s="104"/>
      <c r="B544" s="111"/>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row>
    <row r="545" spans="1:25" ht="14.25" customHeight="1" x14ac:dyDescent="0.3">
      <c r="A545" s="104"/>
      <c r="B545" s="111"/>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row>
    <row r="546" spans="1:25" ht="14.25" customHeight="1" x14ac:dyDescent="0.3">
      <c r="A546" s="104"/>
      <c r="B546" s="111"/>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row>
    <row r="547" spans="1:25" ht="14.25" customHeight="1" x14ac:dyDescent="0.3">
      <c r="A547" s="104"/>
      <c r="B547" s="111"/>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row>
    <row r="548" spans="1:25" ht="14.25" customHeight="1" x14ac:dyDescent="0.3">
      <c r="A548" s="104"/>
      <c r="B548" s="111"/>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row>
    <row r="549" spans="1:25" ht="14.25" customHeight="1" x14ac:dyDescent="0.3">
      <c r="A549" s="104"/>
      <c r="B549" s="111"/>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row>
    <row r="550" spans="1:25" ht="14.25" customHeight="1" x14ac:dyDescent="0.3">
      <c r="A550" s="104"/>
      <c r="B550" s="111"/>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row>
    <row r="551" spans="1:25" ht="14.25" customHeight="1" x14ac:dyDescent="0.3">
      <c r="A551" s="104"/>
      <c r="B551" s="111"/>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row>
    <row r="552" spans="1:25" ht="14.25" customHeight="1" x14ac:dyDescent="0.3">
      <c r="A552" s="104"/>
      <c r="B552" s="111"/>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row>
    <row r="553" spans="1:25" ht="14.25" customHeight="1" x14ac:dyDescent="0.3">
      <c r="A553" s="104"/>
      <c r="B553" s="111"/>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row>
    <row r="554" spans="1:25" ht="14.25" customHeight="1" x14ac:dyDescent="0.3">
      <c r="A554" s="104"/>
      <c r="B554" s="111"/>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row>
    <row r="555" spans="1:25" ht="14.25" customHeight="1" x14ac:dyDescent="0.3">
      <c r="A555" s="104"/>
      <c r="B555" s="111"/>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row>
    <row r="556" spans="1:25" ht="14.25" customHeight="1" x14ac:dyDescent="0.3">
      <c r="A556" s="104"/>
      <c r="B556" s="111"/>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row>
    <row r="557" spans="1:25" ht="14.25" customHeight="1" x14ac:dyDescent="0.3">
      <c r="A557" s="104"/>
      <c r="B557" s="111"/>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row>
    <row r="558" spans="1:25" ht="14.25" customHeight="1" x14ac:dyDescent="0.3">
      <c r="A558" s="104"/>
      <c r="B558" s="111"/>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row>
    <row r="559" spans="1:25" ht="14.25" customHeight="1" x14ac:dyDescent="0.3">
      <c r="A559" s="104"/>
      <c r="B559" s="111"/>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row>
    <row r="560" spans="1:25" ht="14.25" customHeight="1" x14ac:dyDescent="0.3">
      <c r="A560" s="104"/>
      <c r="B560" s="111"/>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row>
    <row r="561" spans="1:25" ht="14.25" customHeight="1" x14ac:dyDescent="0.3">
      <c r="A561" s="104"/>
      <c r="B561" s="111"/>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row>
    <row r="562" spans="1:25" ht="14.25" customHeight="1" x14ac:dyDescent="0.3">
      <c r="A562" s="104"/>
      <c r="B562" s="111"/>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row>
    <row r="563" spans="1:25" ht="14.25" customHeight="1" x14ac:dyDescent="0.3">
      <c r="A563" s="104"/>
      <c r="B563" s="111"/>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row>
    <row r="564" spans="1:25" ht="14.25" customHeight="1" x14ac:dyDescent="0.3">
      <c r="A564" s="104"/>
      <c r="B564" s="111"/>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row>
    <row r="565" spans="1:25" ht="14.25" customHeight="1" x14ac:dyDescent="0.3">
      <c r="A565" s="104"/>
      <c r="B565" s="111"/>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row>
    <row r="566" spans="1:25" ht="14.25" customHeight="1" x14ac:dyDescent="0.3">
      <c r="A566" s="104"/>
      <c r="B566" s="111"/>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row>
    <row r="567" spans="1:25" ht="14.25" customHeight="1" x14ac:dyDescent="0.3">
      <c r="A567" s="104"/>
      <c r="B567" s="111"/>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row>
    <row r="568" spans="1:25" ht="14.25" customHeight="1" x14ac:dyDescent="0.3">
      <c r="A568" s="104"/>
      <c r="B568" s="111"/>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row>
    <row r="569" spans="1:25" ht="14.25" customHeight="1" x14ac:dyDescent="0.3">
      <c r="A569" s="104"/>
      <c r="B569" s="111"/>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row>
    <row r="570" spans="1:25" ht="14.25" customHeight="1" x14ac:dyDescent="0.3">
      <c r="A570" s="104"/>
      <c r="B570" s="111"/>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row>
    <row r="571" spans="1:25" ht="14.25" customHeight="1" x14ac:dyDescent="0.3">
      <c r="A571" s="104"/>
      <c r="B571" s="111"/>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row>
    <row r="572" spans="1:25" ht="14.25" customHeight="1" x14ac:dyDescent="0.3">
      <c r="A572" s="104"/>
      <c r="B572" s="111"/>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row>
    <row r="573" spans="1:25" ht="14.25" customHeight="1" x14ac:dyDescent="0.3">
      <c r="A573" s="104"/>
      <c r="B573" s="111"/>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row>
    <row r="574" spans="1:25" ht="14.25" customHeight="1" x14ac:dyDescent="0.3">
      <c r="A574" s="104"/>
      <c r="B574" s="111"/>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row>
    <row r="575" spans="1:25" ht="14.25" customHeight="1" x14ac:dyDescent="0.3">
      <c r="A575" s="104"/>
      <c r="B575" s="111"/>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row>
    <row r="576" spans="1:25" ht="14.25" customHeight="1" x14ac:dyDescent="0.3">
      <c r="A576" s="104"/>
      <c r="B576" s="111"/>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row>
    <row r="577" spans="1:25" ht="14.25" customHeight="1" x14ac:dyDescent="0.3">
      <c r="A577" s="104"/>
      <c r="B577" s="111"/>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row>
    <row r="578" spans="1:25" ht="14.25" customHeight="1" x14ac:dyDescent="0.3">
      <c r="A578" s="104"/>
      <c r="B578" s="111"/>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row>
    <row r="579" spans="1:25" ht="14.25" customHeight="1" x14ac:dyDescent="0.3">
      <c r="A579" s="104"/>
      <c r="B579" s="111"/>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row>
    <row r="580" spans="1:25" ht="14.25" customHeight="1" x14ac:dyDescent="0.3">
      <c r="A580" s="104"/>
      <c r="B580" s="111"/>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row>
    <row r="581" spans="1:25" ht="14.25" customHeight="1" x14ac:dyDescent="0.3">
      <c r="A581" s="104"/>
      <c r="B581" s="111"/>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row>
    <row r="582" spans="1:25" ht="14.25" customHeight="1" x14ac:dyDescent="0.3">
      <c r="A582" s="104"/>
      <c r="B582" s="111"/>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row>
    <row r="583" spans="1:25" ht="14.25" customHeight="1" x14ac:dyDescent="0.3">
      <c r="A583" s="104"/>
      <c r="B583" s="111"/>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row>
    <row r="584" spans="1:25" ht="14.25" customHeight="1" x14ac:dyDescent="0.3">
      <c r="A584" s="104"/>
      <c r="B584" s="111"/>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row>
    <row r="585" spans="1:25" ht="14.25" customHeight="1" x14ac:dyDescent="0.3">
      <c r="A585" s="104"/>
      <c r="B585" s="111"/>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row>
    <row r="586" spans="1:25" ht="14.25" customHeight="1" x14ac:dyDescent="0.3">
      <c r="A586" s="104"/>
      <c r="B586" s="111"/>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row>
    <row r="587" spans="1:25" ht="14.25" customHeight="1" x14ac:dyDescent="0.3">
      <c r="A587" s="104"/>
      <c r="B587" s="111"/>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row>
    <row r="588" spans="1:25" ht="14.25" customHeight="1" x14ac:dyDescent="0.3">
      <c r="A588" s="104"/>
      <c r="B588" s="111"/>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row>
    <row r="589" spans="1:25" ht="14.25" customHeight="1" x14ac:dyDescent="0.3">
      <c r="A589" s="104"/>
      <c r="B589" s="111"/>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row>
    <row r="590" spans="1:25" ht="14.25" customHeight="1" x14ac:dyDescent="0.3">
      <c r="A590" s="104"/>
      <c r="B590" s="111"/>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row>
    <row r="591" spans="1:25" ht="14.25" customHeight="1" x14ac:dyDescent="0.3">
      <c r="A591" s="104"/>
      <c r="B591" s="111"/>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row>
    <row r="592" spans="1:25" ht="14.25" customHeight="1" x14ac:dyDescent="0.3">
      <c r="A592" s="104"/>
      <c r="B592" s="111"/>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row>
    <row r="593" spans="1:25" ht="14.25" customHeight="1" x14ac:dyDescent="0.3">
      <c r="A593" s="104"/>
      <c r="B593" s="111"/>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row>
    <row r="594" spans="1:25" ht="14.25" customHeight="1" x14ac:dyDescent="0.3">
      <c r="A594" s="104"/>
      <c r="B594" s="111"/>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row>
    <row r="595" spans="1:25" ht="14.25" customHeight="1" x14ac:dyDescent="0.3">
      <c r="A595" s="104"/>
      <c r="B595" s="111"/>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row>
    <row r="596" spans="1:25" ht="14.25" customHeight="1" x14ac:dyDescent="0.3">
      <c r="A596" s="104"/>
      <c r="B596" s="111"/>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row>
    <row r="597" spans="1:25" ht="14.25" customHeight="1" x14ac:dyDescent="0.3">
      <c r="A597" s="104"/>
      <c r="B597" s="111"/>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row>
    <row r="598" spans="1:25" ht="14.25" customHeight="1" x14ac:dyDescent="0.3">
      <c r="A598" s="104"/>
      <c r="B598" s="111"/>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row>
    <row r="599" spans="1:25" ht="14.25" customHeight="1" x14ac:dyDescent="0.3">
      <c r="A599" s="104"/>
      <c r="B599" s="111"/>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row>
    <row r="600" spans="1:25" ht="14.25" customHeight="1" x14ac:dyDescent="0.3">
      <c r="A600" s="104"/>
      <c r="B600" s="111"/>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row>
    <row r="601" spans="1:25" ht="14.25" customHeight="1" x14ac:dyDescent="0.3">
      <c r="A601" s="104"/>
      <c r="B601" s="111"/>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row>
    <row r="602" spans="1:25" ht="14.25" customHeight="1" x14ac:dyDescent="0.3">
      <c r="A602" s="104"/>
      <c r="B602" s="111"/>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row>
    <row r="603" spans="1:25" ht="14.25" customHeight="1" x14ac:dyDescent="0.3">
      <c r="A603" s="104"/>
      <c r="B603" s="111"/>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row>
    <row r="604" spans="1:25" ht="14.25" customHeight="1" x14ac:dyDescent="0.3">
      <c r="A604" s="104"/>
      <c r="B604" s="111"/>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row>
    <row r="605" spans="1:25" ht="14.25" customHeight="1" x14ac:dyDescent="0.3">
      <c r="A605" s="104"/>
      <c r="B605" s="111"/>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row>
    <row r="606" spans="1:25" ht="14.25" customHeight="1" x14ac:dyDescent="0.3">
      <c r="A606" s="104"/>
      <c r="B606" s="111"/>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row>
    <row r="607" spans="1:25" ht="14.25" customHeight="1" x14ac:dyDescent="0.3">
      <c r="A607" s="104"/>
      <c r="B607" s="111"/>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row>
    <row r="608" spans="1:25" ht="14.25" customHeight="1" x14ac:dyDescent="0.3">
      <c r="A608" s="104"/>
      <c r="B608" s="111"/>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row>
    <row r="609" spans="1:25" ht="14.25" customHeight="1" x14ac:dyDescent="0.3">
      <c r="A609" s="104"/>
      <c r="B609" s="111"/>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row>
    <row r="610" spans="1:25" ht="14.25" customHeight="1" x14ac:dyDescent="0.3">
      <c r="A610" s="104"/>
      <c r="B610" s="111"/>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row>
    <row r="611" spans="1:25" ht="14.25" customHeight="1" x14ac:dyDescent="0.3">
      <c r="A611" s="104"/>
      <c r="B611" s="111"/>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row>
    <row r="612" spans="1:25" ht="14.25" customHeight="1" x14ac:dyDescent="0.3">
      <c r="A612" s="104"/>
      <c r="B612" s="111"/>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row>
    <row r="613" spans="1:25" ht="14.25" customHeight="1" x14ac:dyDescent="0.3">
      <c r="A613" s="104"/>
      <c r="B613" s="111"/>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row>
    <row r="614" spans="1:25" ht="14.25" customHeight="1" x14ac:dyDescent="0.3">
      <c r="A614" s="104"/>
      <c r="B614" s="111"/>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row>
    <row r="615" spans="1:25" ht="14.25" customHeight="1" x14ac:dyDescent="0.3">
      <c r="A615" s="104"/>
      <c r="B615" s="111"/>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row>
    <row r="616" spans="1:25" ht="14.25" customHeight="1" x14ac:dyDescent="0.3">
      <c r="A616" s="104"/>
      <c r="B616" s="111"/>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row>
    <row r="617" spans="1:25" ht="14.25" customHeight="1" x14ac:dyDescent="0.3">
      <c r="A617" s="104"/>
      <c r="B617" s="111"/>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row>
    <row r="618" spans="1:25" ht="14.25" customHeight="1" x14ac:dyDescent="0.3">
      <c r="A618" s="104"/>
      <c r="B618" s="111"/>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row>
    <row r="619" spans="1:25" ht="14.25" customHeight="1" x14ac:dyDescent="0.3">
      <c r="A619" s="104"/>
      <c r="B619" s="111"/>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row>
    <row r="620" spans="1:25" ht="14.25" customHeight="1" x14ac:dyDescent="0.3">
      <c r="A620" s="104"/>
      <c r="B620" s="111"/>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row>
    <row r="621" spans="1:25" ht="14.25" customHeight="1" x14ac:dyDescent="0.3">
      <c r="A621" s="104"/>
      <c r="B621" s="111"/>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row>
    <row r="622" spans="1:25" ht="14.25" customHeight="1" x14ac:dyDescent="0.3">
      <c r="A622" s="104"/>
      <c r="B622" s="111"/>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row>
    <row r="623" spans="1:25" ht="14.25" customHeight="1" x14ac:dyDescent="0.3">
      <c r="A623" s="104"/>
      <c r="B623" s="111"/>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row>
    <row r="624" spans="1:25" ht="14.25" customHeight="1" x14ac:dyDescent="0.3">
      <c r="A624" s="104"/>
      <c r="B624" s="111"/>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row>
    <row r="625" spans="1:25" ht="14.25" customHeight="1" x14ac:dyDescent="0.3">
      <c r="A625" s="104"/>
      <c r="B625" s="111"/>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row>
    <row r="626" spans="1:25" ht="14.25" customHeight="1" x14ac:dyDescent="0.3">
      <c r="A626" s="104"/>
      <c r="B626" s="111"/>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row>
    <row r="627" spans="1:25" ht="14.25" customHeight="1" x14ac:dyDescent="0.3">
      <c r="A627" s="104"/>
      <c r="B627" s="111"/>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row>
    <row r="628" spans="1:25" ht="14.25" customHeight="1" x14ac:dyDescent="0.3">
      <c r="A628" s="104"/>
      <c r="B628" s="111"/>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row>
    <row r="629" spans="1:25" ht="14.25" customHeight="1" x14ac:dyDescent="0.3">
      <c r="A629" s="104"/>
      <c r="B629" s="111"/>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row>
    <row r="630" spans="1:25" ht="14.25" customHeight="1" x14ac:dyDescent="0.3">
      <c r="A630" s="104"/>
      <c r="B630" s="111"/>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row>
    <row r="631" spans="1:25" ht="14.25" customHeight="1" x14ac:dyDescent="0.3">
      <c r="A631" s="104"/>
      <c r="B631" s="111"/>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row>
    <row r="632" spans="1:25" ht="14.25" customHeight="1" x14ac:dyDescent="0.3">
      <c r="A632" s="104"/>
      <c r="B632" s="111"/>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row>
    <row r="633" spans="1:25" ht="14.25" customHeight="1" x14ac:dyDescent="0.3">
      <c r="A633" s="104"/>
      <c r="B633" s="111"/>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row>
    <row r="634" spans="1:25" ht="14.25" customHeight="1" x14ac:dyDescent="0.3">
      <c r="A634" s="104"/>
      <c r="B634" s="111"/>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row>
    <row r="635" spans="1:25" ht="14.25" customHeight="1" x14ac:dyDescent="0.3">
      <c r="A635" s="104"/>
      <c r="B635" s="111"/>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row>
    <row r="636" spans="1:25" ht="14.25" customHeight="1" x14ac:dyDescent="0.3">
      <c r="A636" s="104"/>
      <c r="B636" s="111"/>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row>
    <row r="637" spans="1:25" ht="14.25" customHeight="1" x14ac:dyDescent="0.3">
      <c r="A637" s="104"/>
      <c r="B637" s="111"/>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row>
    <row r="638" spans="1:25" ht="14.25" customHeight="1" x14ac:dyDescent="0.3">
      <c r="A638" s="104"/>
      <c r="B638" s="111"/>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row>
    <row r="639" spans="1:25" ht="14.25" customHeight="1" x14ac:dyDescent="0.3">
      <c r="A639" s="104"/>
      <c r="B639" s="111"/>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row>
    <row r="640" spans="1:25" ht="14.25" customHeight="1" x14ac:dyDescent="0.3">
      <c r="A640" s="104"/>
      <c r="B640" s="111"/>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row>
    <row r="641" spans="1:25" ht="14.25" customHeight="1" x14ac:dyDescent="0.3">
      <c r="A641" s="104"/>
      <c r="B641" s="111"/>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row>
    <row r="642" spans="1:25" ht="14.25" customHeight="1" x14ac:dyDescent="0.3">
      <c r="A642" s="104"/>
      <c r="B642" s="111"/>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row>
    <row r="643" spans="1:25" ht="14.25" customHeight="1" x14ac:dyDescent="0.3">
      <c r="A643" s="104"/>
      <c r="B643" s="111"/>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row>
    <row r="644" spans="1:25" ht="14.25" customHeight="1" x14ac:dyDescent="0.3">
      <c r="A644" s="104"/>
      <c r="B644" s="111"/>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row>
    <row r="645" spans="1:25" ht="14.25" customHeight="1" x14ac:dyDescent="0.3">
      <c r="A645" s="104"/>
      <c r="B645" s="111"/>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row>
    <row r="646" spans="1:25" ht="14.25" customHeight="1" x14ac:dyDescent="0.3">
      <c r="A646" s="104"/>
      <c r="B646" s="111"/>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row>
    <row r="647" spans="1:25" ht="14.25" customHeight="1" x14ac:dyDescent="0.3">
      <c r="A647" s="104"/>
      <c r="B647" s="111"/>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row>
    <row r="648" spans="1:25" ht="14.25" customHeight="1" x14ac:dyDescent="0.3">
      <c r="A648" s="104"/>
      <c r="B648" s="111"/>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row>
    <row r="649" spans="1:25" ht="14.25" customHeight="1" x14ac:dyDescent="0.3">
      <c r="A649" s="104"/>
      <c r="B649" s="111"/>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row>
    <row r="650" spans="1:25" ht="14.25" customHeight="1" x14ac:dyDescent="0.3">
      <c r="A650" s="104"/>
      <c r="B650" s="111"/>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row>
    <row r="651" spans="1:25" ht="14.25" customHeight="1" x14ac:dyDescent="0.3">
      <c r="A651" s="104"/>
      <c r="B651" s="111"/>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row>
    <row r="652" spans="1:25" ht="14.25" customHeight="1" x14ac:dyDescent="0.3">
      <c r="A652" s="104"/>
      <c r="B652" s="111"/>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row>
    <row r="653" spans="1:25" ht="14.25" customHeight="1" x14ac:dyDescent="0.3">
      <c r="A653" s="104"/>
      <c r="B653" s="111"/>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row>
    <row r="654" spans="1:25" ht="14.25" customHeight="1" x14ac:dyDescent="0.3">
      <c r="A654" s="104"/>
      <c r="B654" s="111"/>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row>
    <row r="655" spans="1:25" ht="14.25" customHeight="1" x14ac:dyDescent="0.3">
      <c r="A655" s="104"/>
      <c r="B655" s="111"/>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row>
    <row r="656" spans="1:25" ht="14.25" customHeight="1" x14ac:dyDescent="0.3">
      <c r="A656" s="104"/>
      <c r="B656" s="111"/>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row>
    <row r="657" spans="1:25" ht="14.25" customHeight="1" x14ac:dyDescent="0.3">
      <c r="A657" s="104"/>
      <c r="B657" s="111"/>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row>
    <row r="658" spans="1:25" ht="14.25" customHeight="1" x14ac:dyDescent="0.3">
      <c r="A658" s="104"/>
      <c r="B658" s="111"/>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row>
    <row r="659" spans="1:25" ht="14.25" customHeight="1" x14ac:dyDescent="0.3">
      <c r="A659" s="104"/>
      <c r="B659" s="111"/>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row>
    <row r="660" spans="1:25" ht="14.25" customHeight="1" x14ac:dyDescent="0.3">
      <c r="A660" s="104"/>
      <c r="B660" s="111"/>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row>
    <row r="661" spans="1:25" ht="14.25" customHeight="1" x14ac:dyDescent="0.3">
      <c r="A661" s="104"/>
      <c r="B661" s="111"/>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row>
    <row r="662" spans="1:25" ht="14.25" customHeight="1" x14ac:dyDescent="0.3">
      <c r="A662" s="104"/>
      <c r="B662" s="111"/>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row>
    <row r="663" spans="1:25" ht="14.25" customHeight="1" x14ac:dyDescent="0.3">
      <c r="A663" s="104"/>
      <c r="B663" s="111"/>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row>
    <row r="664" spans="1:25" ht="14.25" customHeight="1" x14ac:dyDescent="0.3">
      <c r="A664" s="104"/>
      <c r="B664" s="111"/>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row>
    <row r="665" spans="1:25" ht="14.25" customHeight="1" x14ac:dyDescent="0.3">
      <c r="A665" s="104"/>
      <c r="B665" s="111"/>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row>
    <row r="666" spans="1:25" ht="14.25" customHeight="1" x14ac:dyDescent="0.3">
      <c r="A666" s="104"/>
      <c r="B666" s="111"/>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row>
    <row r="667" spans="1:25" ht="14.25" customHeight="1" x14ac:dyDescent="0.3">
      <c r="A667" s="104"/>
      <c r="B667" s="111"/>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row>
    <row r="668" spans="1:25" ht="14.25" customHeight="1" x14ac:dyDescent="0.3">
      <c r="A668" s="104"/>
      <c r="B668" s="111"/>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row>
    <row r="669" spans="1:25" ht="14.25" customHeight="1" x14ac:dyDescent="0.3">
      <c r="A669" s="104"/>
      <c r="B669" s="111"/>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row>
    <row r="670" spans="1:25" ht="14.25" customHeight="1" x14ac:dyDescent="0.3">
      <c r="A670" s="104"/>
      <c r="B670" s="111"/>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row>
    <row r="671" spans="1:25" ht="14.25" customHeight="1" x14ac:dyDescent="0.3">
      <c r="A671" s="104"/>
      <c r="B671" s="111"/>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row>
    <row r="672" spans="1:25" ht="14.25" customHeight="1" x14ac:dyDescent="0.3">
      <c r="A672" s="104"/>
      <c r="B672" s="111"/>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row>
    <row r="673" spans="1:25" ht="14.25" customHeight="1" x14ac:dyDescent="0.3">
      <c r="A673" s="104"/>
      <c r="B673" s="111"/>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row>
    <row r="674" spans="1:25" ht="14.25" customHeight="1" x14ac:dyDescent="0.3">
      <c r="A674" s="104"/>
      <c r="B674" s="111"/>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row>
    <row r="675" spans="1:25" ht="14.25" customHeight="1" x14ac:dyDescent="0.3">
      <c r="A675" s="104"/>
      <c r="B675" s="111"/>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row>
    <row r="676" spans="1:25" ht="14.25" customHeight="1" x14ac:dyDescent="0.3">
      <c r="A676" s="104"/>
      <c r="B676" s="111"/>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row>
    <row r="677" spans="1:25" ht="14.25" customHeight="1" x14ac:dyDescent="0.3">
      <c r="A677" s="104"/>
      <c r="B677" s="111"/>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row>
    <row r="678" spans="1:25" ht="14.25" customHeight="1" x14ac:dyDescent="0.3">
      <c r="A678" s="104"/>
      <c r="B678" s="111"/>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row>
    <row r="679" spans="1:25" ht="14.25" customHeight="1" x14ac:dyDescent="0.3">
      <c r="A679" s="104"/>
      <c r="B679" s="111"/>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row>
    <row r="680" spans="1:25" ht="14.25" customHeight="1" x14ac:dyDescent="0.3">
      <c r="A680" s="104"/>
      <c r="B680" s="111"/>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row>
    <row r="681" spans="1:25" ht="14.25" customHeight="1" x14ac:dyDescent="0.3">
      <c r="A681" s="104"/>
      <c r="B681" s="111"/>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row>
    <row r="682" spans="1:25" ht="14.25" customHeight="1" x14ac:dyDescent="0.3">
      <c r="A682" s="104"/>
      <c r="B682" s="111"/>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row>
    <row r="683" spans="1:25" ht="14.25" customHeight="1" x14ac:dyDescent="0.3">
      <c r="A683" s="104"/>
      <c r="B683" s="111"/>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row>
    <row r="684" spans="1:25" ht="14.25" customHeight="1" x14ac:dyDescent="0.3">
      <c r="A684" s="104"/>
      <c r="B684" s="111"/>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row>
    <row r="685" spans="1:25" ht="14.25" customHeight="1" x14ac:dyDescent="0.3">
      <c r="A685" s="104"/>
      <c r="B685" s="111"/>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row>
    <row r="686" spans="1:25" ht="14.25" customHeight="1" x14ac:dyDescent="0.3">
      <c r="A686" s="104"/>
      <c r="B686" s="111"/>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row>
    <row r="687" spans="1:25" ht="14.25" customHeight="1" x14ac:dyDescent="0.3">
      <c r="A687" s="104"/>
      <c r="B687" s="111"/>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row>
    <row r="688" spans="1:25" ht="14.25" customHeight="1" x14ac:dyDescent="0.3">
      <c r="A688" s="104"/>
      <c r="B688" s="111"/>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row>
    <row r="689" spans="1:25" ht="14.25" customHeight="1" x14ac:dyDescent="0.3">
      <c r="A689" s="104"/>
      <c r="B689" s="111"/>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row>
    <row r="690" spans="1:25" ht="14.25" customHeight="1" x14ac:dyDescent="0.3">
      <c r="A690" s="104"/>
      <c r="B690" s="111"/>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row>
    <row r="691" spans="1:25" ht="14.25" customHeight="1" x14ac:dyDescent="0.3">
      <c r="A691" s="104"/>
      <c r="B691" s="111"/>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row>
    <row r="692" spans="1:25" ht="14.25" customHeight="1" x14ac:dyDescent="0.3">
      <c r="A692" s="104"/>
      <c r="B692" s="111"/>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row>
    <row r="693" spans="1:25" ht="14.25" customHeight="1" x14ac:dyDescent="0.3">
      <c r="A693" s="104"/>
      <c r="B693" s="111"/>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row>
    <row r="694" spans="1:25" ht="14.25" customHeight="1" x14ac:dyDescent="0.3">
      <c r="A694" s="104"/>
      <c r="B694" s="111"/>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row>
    <row r="695" spans="1:25" ht="14.25" customHeight="1" x14ac:dyDescent="0.3">
      <c r="A695" s="104"/>
      <c r="B695" s="111"/>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row>
    <row r="696" spans="1:25" ht="14.25" customHeight="1" x14ac:dyDescent="0.3">
      <c r="A696" s="104"/>
      <c r="B696" s="111"/>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row>
    <row r="697" spans="1:25" ht="14.25" customHeight="1" x14ac:dyDescent="0.3">
      <c r="A697" s="104"/>
      <c r="B697" s="111"/>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row>
    <row r="698" spans="1:25" ht="14.25" customHeight="1" x14ac:dyDescent="0.3">
      <c r="A698" s="104"/>
      <c r="B698" s="111"/>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row>
    <row r="699" spans="1:25" ht="14.25" customHeight="1" x14ac:dyDescent="0.3">
      <c r="A699" s="104"/>
      <c r="B699" s="111"/>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row>
    <row r="700" spans="1:25" ht="14.25" customHeight="1" x14ac:dyDescent="0.3">
      <c r="A700" s="104"/>
      <c r="B700" s="111"/>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row>
    <row r="701" spans="1:25" ht="14.25" customHeight="1" x14ac:dyDescent="0.3">
      <c r="A701" s="104"/>
      <c r="B701" s="111"/>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row>
    <row r="702" spans="1:25" ht="14.25" customHeight="1" x14ac:dyDescent="0.3">
      <c r="A702" s="104"/>
      <c r="B702" s="111"/>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row>
    <row r="703" spans="1:25" ht="14.25" customHeight="1" x14ac:dyDescent="0.3">
      <c r="A703" s="104"/>
      <c r="B703" s="111"/>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row>
    <row r="704" spans="1:25" ht="14.25" customHeight="1" x14ac:dyDescent="0.3">
      <c r="A704" s="104"/>
      <c r="B704" s="111"/>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row>
    <row r="705" spans="1:25" ht="14.25" customHeight="1" x14ac:dyDescent="0.3">
      <c r="A705" s="104"/>
      <c r="B705" s="111"/>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row>
    <row r="706" spans="1:25" ht="14.25" customHeight="1" x14ac:dyDescent="0.3">
      <c r="A706" s="104"/>
      <c r="B706" s="111"/>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row>
    <row r="707" spans="1:25" ht="14.25" customHeight="1" x14ac:dyDescent="0.3">
      <c r="A707" s="104"/>
      <c r="B707" s="111"/>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row>
    <row r="708" spans="1:25" ht="14.25" customHeight="1" x14ac:dyDescent="0.3">
      <c r="A708" s="104"/>
      <c r="B708" s="111"/>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row>
    <row r="709" spans="1:25" ht="14.25" customHeight="1" x14ac:dyDescent="0.3">
      <c r="A709" s="104"/>
      <c r="B709" s="111"/>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row>
    <row r="710" spans="1:25" ht="14.25" customHeight="1" x14ac:dyDescent="0.3">
      <c r="A710" s="104"/>
      <c r="B710" s="111"/>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row>
    <row r="711" spans="1:25" ht="14.25" customHeight="1" x14ac:dyDescent="0.3">
      <c r="A711" s="104"/>
      <c r="B711" s="111"/>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row>
    <row r="712" spans="1:25" ht="14.25" customHeight="1" x14ac:dyDescent="0.3">
      <c r="A712" s="104"/>
      <c r="B712" s="111"/>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row>
    <row r="713" spans="1:25" ht="14.25" customHeight="1" x14ac:dyDescent="0.3">
      <c r="A713" s="104"/>
      <c r="B713" s="111"/>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row>
    <row r="714" spans="1:25" ht="14.25" customHeight="1" x14ac:dyDescent="0.3">
      <c r="A714" s="104"/>
      <c r="B714" s="111"/>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row>
    <row r="715" spans="1:25" ht="14.25" customHeight="1" x14ac:dyDescent="0.3">
      <c r="A715" s="104"/>
      <c r="B715" s="111"/>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row>
    <row r="716" spans="1:25" ht="14.25" customHeight="1" x14ac:dyDescent="0.3">
      <c r="A716" s="104"/>
      <c r="B716" s="111"/>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row>
    <row r="717" spans="1:25" ht="14.25" customHeight="1" x14ac:dyDescent="0.3">
      <c r="A717" s="104"/>
      <c r="B717" s="111"/>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row>
    <row r="718" spans="1:25" ht="14.25" customHeight="1" x14ac:dyDescent="0.3">
      <c r="A718" s="104"/>
      <c r="B718" s="111"/>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row>
    <row r="719" spans="1:25" ht="14.25" customHeight="1" x14ac:dyDescent="0.3">
      <c r="A719" s="104"/>
      <c r="B719" s="111"/>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row>
    <row r="720" spans="1:25" ht="14.25" customHeight="1" x14ac:dyDescent="0.3">
      <c r="A720" s="104"/>
      <c r="B720" s="111"/>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row>
    <row r="721" spans="1:25" ht="14.25" customHeight="1" x14ac:dyDescent="0.3">
      <c r="A721" s="104"/>
      <c r="B721" s="111"/>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row>
    <row r="722" spans="1:25" ht="14.25" customHeight="1" x14ac:dyDescent="0.3">
      <c r="A722" s="104"/>
      <c r="B722" s="111"/>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row>
    <row r="723" spans="1:25" ht="14.25" customHeight="1" x14ac:dyDescent="0.3">
      <c r="A723" s="104"/>
      <c r="B723" s="111"/>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row>
    <row r="724" spans="1:25" ht="14.25" customHeight="1" x14ac:dyDescent="0.3">
      <c r="A724" s="104"/>
      <c r="B724" s="111"/>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row>
    <row r="725" spans="1:25" ht="14.25" customHeight="1" x14ac:dyDescent="0.3">
      <c r="A725" s="104"/>
      <c r="B725" s="111"/>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row>
    <row r="726" spans="1:25" ht="14.25" customHeight="1" x14ac:dyDescent="0.3">
      <c r="A726" s="104"/>
      <c r="B726" s="111"/>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row>
    <row r="727" spans="1:25" ht="14.25" customHeight="1" x14ac:dyDescent="0.3">
      <c r="A727" s="104"/>
      <c r="B727" s="111"/>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row>
    <row r="728" spans="1:25" ht="14.25" customHeight="1" x14ac:dyDescent="0.3">
      <c r="A728" s="104"/>
      <c r="B728" s="111"/>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row>
    <row r="729" spans="1:25" ht="14.25" customHeight="1" x14ac:dyDescent="0.3">
      <c r="A729" s="104"/>
      <c r="B729" s="111"/>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row>
    <row r="730" spans="1:25" ht="14.25" customHeight="1" x14ac:dyDescent="0.3">
      <c r="A730" s="104"/>
      <c r="B730" s="111"/>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row>
    <row r="731" spans="1:25" ht="14.25" customHeight="1" x14ac:dyDescent="0.3">
      <c r="A731" s="104"/>
      <c r="B731" s="111"/>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row>
    <row r="732" spans="1:25" ht="14.25" customHeight="1" x14ac:dyDescent="0.3">
      <c r="A732" s="104"/>
      <c r="B732" s="111"/>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row>
    <row r="733" spans="1:25" ht="14.25" customHeight="1" x14ac:dyDescent="0.3">
      <c r="A733" s="104"/>
      <c r="B733" s="111"/>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row>
    <row r="734" spans="1:25" ht="14.25" customHeight="1" x14ac:dyDescent="0.3">
      <c r="A734" s="104"/>
      <c r="B734" s="111"/>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row>
    <row r="735" spans="1:25" ht="14.25" customHeight="1" x14ac:dyDescent="0.3">
      <c r="A735" s="104"/>
      <c r="B735" s="111"/>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row>
    <row r="736" spans="1:25" ht="14.25" customHeight="1" x14ac:dyDescent="0.3">
      <c r="A736" s="104"/>
      <c r="B736" s="111"/>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row>
    <row r="737" spans="1:25" ht="14.25" customHeight="1" x14ac:dyDescent="0.3">
      <c r="A737" s="104"/>
      <c r="B737" s="111"/>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row>
    <row r="738" spans="1:25" ht="14.25" customHeight="1" x14ac:dyDescent="0.3">
      <c r="A738" s="104"/>
      <c r="B738" s="111"/>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row>
    <row r="739" spans="1:25" ht="14.25" customHeight="1" x14ac:dyDescent="0.3">
      <c r="A739" s="104"/>
      <c r="B739" s="111"/>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row>
    <row r="740" spans="1:25" ht="14.25" customHeight="1" x14ac:dyDescent="0.3">
      <c r="A740" s="104"/>
      <c r="B740" s="111"/>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row>
    <row r="741" spans="1:25" ht="14.25" customHeight="1" x14ac:dyDescent="0.3">
      <c r="A741" s="104"/>
      <c r="B741" s="111"/>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row>
    <row r="742" spans="1:25" ht="14.25" customHeight="1" x14ac:dyDescent="0.3">
      <c r="A742" s="104"/>
      <c r="B742" s="111"/>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row>
    <row r="743" spans="1:25" ht="14.25" customHeight="1" x14ac:dyDescent="0.3">
      <c r="A743" s="104"/>
      <c r="B743" s="111"/>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row>
    <row r="744" spans="1:25" ht="14.25" customHeight="1" x14ac:dyDescent="0.3">
      <c r="A744" s="104"/>
      <c r="B744" s="111"/>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row>
    <row r="745" spans="1:25" ht="14.25" customHeight="1" x14ac:dyDescent="0.3">
      <c r="A745" s="104"/>
      <c r="B745" s="111"/>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row>
    <row r="746" spans="1:25" ht="14.25" customHeight="1" x14ac:dyDescent="0.3">
      <c r="A746" s="104"/>
      <c r="B746" s="111"/>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row>
    <row r="747" spans="1:25" ht="14.25" customHeight="1" x14ac:dyDescent="0.3">
      <c r="A747" s="104"/>
      <c r="B747" s="111"/>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row>
    <row r="748" spans="1:25" ht="14.25" customHeight="1" x14ac:dyDescent="0.3">
      <c r="A748" s="104"/>
      <c r="B748" s="111"/>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row>
    <row r="749" spans="1:25" ht="14.25" customHeight="1" x14ac:dyDescent="0.3">
      <c r="A749" s="104"/>
      <c r="B749" s="111"/>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row>
    <row r="750" spans="1:25" ht="14.25" customHeight="1" x14ac:dyDescent="0.3">
      <c r="A750" s="104"/>
      <c r="B750" s="111"/>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row>
    <row r="751" spans="1:25" ht="14.25" customHeight="1" x14ac:dyDescent="0.3">
      <c r="A751" s="104"/>
      <c r="B751" s="111"/>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row>
    <row r="752" spans="1:25" ht="14.25" customHeight="1" x14ac:dyDescent="0.3">
      <c r="A752" s="104"/>
      <c r="B752" s="111"/>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row>
    <row r="753" spans="1:25" ht="14.25" customHeight="1" x14ac:dyDescent="0.3">
      <c r="A753" s="104"/>
      <c r="B753" s="111"/>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row>
    <row r="754" spans="1:25" ht="14.25" customHeight="1" x14ac:dyDescent="0.3">
      <c r="A754" s="104"/>
      <c r="B754" s="111"/>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row>
    <row r="755" spans="1:25" ht="14.25" customHeight="1" x14ac:dyDescent="0.3">
      <c r="A755" s="104"/>
      <c r="B755" s="111"/>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row>
    <row r="756" spans="1:25" ht="14.25" customHeight="1" x14ac:dyDescent="0.3">
      <c r="A756" s="104"/>
      <c r="B756" s="111"/>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row>
    <row r="757" spans="1:25" ht="14.25" customHeight="1" x14ac:dyDescent="0.3">
      <c r="A757" s="104"/>
      <c r="B757" s="111"/>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row>
    <row r="758" spans="1:25" ht="14.25" customHeight="1" x14ac:dyDescent="0.3">
      <c r="A758" s="104"/>
      <c r="B758" s="111"/>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row>
    <row r="759" spans="1:25" ht="14.25" customHeight="1" x14ac:dyDescent="0.3">
      <c r="A759" s="104"/>
      <c r="B759" s="111"/>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row>
    <row r="760" spans="1:25" ht="14.25" customHeight="1" x14ac:dyDescent="0.3">
      <c r="A760" s="104"/>
      <c r="B760" s="111"/>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row>
    <row r="761" spans="1:25" ht="14.25" customHeight="1" x14ac:dyDescent="0.3">
      <c r="A761" s="104"/>
      <c r="B761" s="111"/>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row>
    <row r="762" spans="1:25" ht="14.25" customHeight="1" x14ac:dyDescent="0.3">
      <c r="A762" s="104"/>
      <c r="B762" s="111"/>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row>
    <row r="763" spans="1:25" ht="14.25" customHeight="1" x14ac:dyDescent="0.3">
      <c r="A763" s="104"/>
      <c r="B763" s="111"/>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row>
    <row r="764" spans="1:25" ht="14.25" customHeight="1" x14ac:dyDescent="0.3">
      <c r="A764" s="104"/>
      <c r="B764" s="111"/>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row>
    <row r="765" spans="1:25" ht="14.25" customHeight="1" x14ac:dyDescent="0.3">
      <c r="A765" s="104"/>
      <c r="B765" s="111"/>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row>
    <row r="766" spans="1:25" ht="14.25" customHeight="1" x14ac:dyDescent="0.3">
      <c r="A766" s="104"/>
      <c r="B766" s="111"/>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row>
    <row r="767" spans="1:25" ht="14.25" customHeight="1" x14ac:dyDescent="0.3">
      <c r="A767" s="104"/>
      <c r="B767" s="111"/>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row>
    <row r="768" spans="1:25" ht="14.25" customHeight="1" x14ac:dyDescent="0.3">
      <c r="A768" s="104"/>
      <c r="B768" s="111"/>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row>
    <row r="769" spans="1:25" ht="14.25" customHeight="1" x14ac:dyDescent="0.3">
      <c r="A769" s="104"/>
      <c r="B769" s="111"/>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row>
    <row r="770" spans="1:25" ht="14.25" customHeight="1" x14ac:dyDescent="0.3">
      <c r="A770" s="104"/>
      <c r="B770" s="111"/>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row>
    <row r="771" spans="1:25" ht="14.25" customHeight="1" x14ac:dyDescent="0.3">
      <c r="A771" s="104"/>
      <c r="B771" s="111"/>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row>
    <row r="772" spans="1:25" ht="14.25" customHeight="1" x14ac:dyDescent="0.3">
      <c r="A772" s="104"/>
      <c r="B772" s="111"/>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row>
    <row r="773" spans="1:25" ht="14.25" customHeight="1" x14ac:dyDescent="0.3">
      <c r="A773" s="104"/>
      <c r="B773" s="111"/>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row>
    <row r="774" spans="1:25" ht="14.25" customHeight="1" x14ac:dyDescent="0.3">
      <c r="A774" s="104"/>
      <c r="B774" s="111"/>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row>
    <row r="775" spans="1:25" ht="14.25" customHeight="1" x14ac:dyDescent="0.3">
      <c r="A775" s="104"/>
      <c r="B775" s="111"/>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row>
    <row r="776" spans="1:25" ht="14.25" customHeight="1" x14ac:dyDescent="0.3">
      <c r="A776" s="104"/>
      <c r="B776" s="111"/>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row>
    <row r="777" spans="1:25" ht="14.25" customHeight="1" x14ac:dyDescent="0.3">
      <c r="A777" s="104"/>
      <c r="B777" s="111"/>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row>
    <row r="778" spans="1:25" ht="14.25" customHeight="1" x14ac:dyDescent="0.3">
      <c r="A778" s="104"/>
      <c r="B778" s="111"/>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row>
    <row r="779" spans="1:25" ht="14.25" customHeight="1" x14ac:dyDescent="0.3">
      <c r="A779" s="104"/>
      <c r="B779" s="111"/>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row>
    <row r="780" spans="1:25" ht="14.25" customHeight="1" x14ac:dyDescent="0.3">
      <c r="A780" s="104"/>
      <c r="B780" s="111"/>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row>
    <row r="781" spans="1:25" ht="14.25" customHeight="1" x14ac:dyDescent="0.3">
      <c r="A781" s="104"/>
      <c r="B781" s="111"/>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row>
    <row r="782" spans="1:25" ht="14.25" customHeight="1" x14ac:dyDescent="0.3">
      <c r="A782" s="104"/>
      <c r="B782" s="111"/>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row>
    <row r="783" spans="1:25" ht="14.25" customHeight="1" x14ac:dyDescent="0.3">
      <c r="A783" s="104"/>
      <c r="B783" s="111"/>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row>
    <row r="784" spans="1:25" ht="14.25" customHeight="1" x14ac:dyDescent="0.3">
      <c r="A784" s="104"/>
      <c r="B784" s="111"/>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row>
    <row r="785" spans="1:25" ht="14.25" customHeight="1" x14ac:dyDescent="0.3">
      <c r="A785" s="104"/>
      <c r="B785" s="111"/>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row>
    <row r="786" spans="1:25" ht="14.25" customHeight="1" x14ac:dyDescent="0.3">
      <c r="A786" s="104"/>
      <c r="B786" s="111"/>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row>
    <row r="787" spans="1:25" ht="14.25" customHeight="1" x14ac:dyDescent="0.3">
      <c r="A787" s="104"/>
      <c r="B787" s="111"/>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row>
    <row r="788" spans="1:25" ht="14.25" customHeight="1" x14ac:dyDescent="0.3">
      <c r="A788" s="104"/>
      <c r="B788" s="111"/>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row>
    <row r="789" spans="1:25" ht="14.25" customHeight="1" x14ac:dyDescent="0.3">
      <c r="A789" s="104"/>
      <c r="B789" s="111"/>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row>
    <row r="790" spans="1:25" ht="14.25" customHeight="1" x14ac:dyDescent="0.3">
      <c r="A790" s="104"/>
      <c r="B790" s="111"/>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row>
    <row r="791" spans="1:25" ht="14.25" customHeight="1" x14ac:dyDescent="0.3">
      <c r="A791" s="104"/>
      <c r="B791" s="111"/>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row>
    <row r="792" spans="1:25" ht="14.25" customHeight="1" x14ac:dyDescent="0.3">
      <c r="A792" s="104"/>
      <c r="B792" s="111"/>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row>
    <row r="793" spans="1:25" ht="14.25" customHeight="1" x14ac:dyDescent="0.3">
      <c r="A793" s="104"/>
      <c r="B793" s="111"/>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row>
    <row r="794" spans="1:25" ht="14.25" customHeight="1" x14ac:dyDescent="0.3">
      <c r="A794" s="104"/>
      <c r="B794" s="111"/>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row>
    <row r="795" spans="1:25" ht="14.25" customHeight="1" x14ac:dyDescent="0.3">
      <c r="A795" s="104"/>
      <c r="B795" s="111"/>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row>
    <row r="796" spans="1:25" ht="14.25" customHeight="1" x14ac:dyDescent="0.3">
      <c r="A796" s="104"/>
      <c r="B796" s="111"/>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row>
    <row r="797" spans="1:25" ht="14.25" customHeight="1" x14ac:dyDescent="0.3">
      <c r="A797" s="104"/>
      <c r="B797" s="111"/>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row>
    <row r="798" spans="1:25" ht="14.25" customHeight="1" x14ac:dyDescent="0.3">
      <c r="A798" s="104"/>
      <c r="B798" s="111"/>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row>
    <row r="799" spans="1:25" ht="14.25" customHeight="1" x14ac:dyDescent="0.3">
      <c r="A799" s="104"/>
      <c r="B799" s="111"/>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row>
    <row r="800" spans="1:25" ht="14.25" customHeight="1" x14ac:dyDescent="0.3">
      <c r="A800" s="104"/>
      <c r="B800" s="111"/>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row>
    <row r="801" spans="1:25" ht="14.25" customHeight="1" x14ac:dyDescent="0.3">
      <c r="A801" s="104"/>
      <c r="B801" s="111"/>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row>
    <row r="802" spans="1:25" ht="14.25" customHeight="1" x14ac:dyDescent="0.3">
      <c r="A802" s="104"/>
      <c r="B802" s="111"/>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row>
    <row r="803" spans="1:25" ht="14.25" customHeight="1" x14ac:dyDescent="0.3">
      <c r="A803" s="104"/>
      <c r="B803" s="111"/>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row>
    <row r="804" spans="1:25" ht="14.25" customHeight="1" x14ac:dyDescent="0.3">
      <c r="A804" s="104"/>
      <c r="B804" s="111"/>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row>
    <row r="805" spans="1:25" ht="14.25" customHeight="1" x14ac:dyDescent="0.3">
      <c r="A805" s="104"/>
      <c r="B805" s="111"/>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row>
    <row r="806" spans="1:25" ht="14.25" customHeight="1" x14ac:dyDescent="0.3">
      <c r="A806" s="104"/>
      <c r="B806" s="111"/>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row>
    <row r="807" spans="1:25" ht="14.25" customHeight="1" x14ac:dyDescent="0.3">
      <c r="A807" s="104"/>
      <c r="B807" s="111"/>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row>
    <row r="808" spans="1:25" ht="14.25" customHeight="1" x14ac:dyDescent="0.3">
      <c r="A808" s="104"/>
      <c r="B808" s="111"/>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row>
    <row r="809" spans="1:25" ht="14.25" customHeight="1" x14ac:dyDescent="0.3">
      <c r="A809" s="104"/>
      <c r="B809" s="111"/>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row>
    <row r="810" spans="1:25" ht="14.25" customHeight="1" x14ac:dyDescent="0.3">
      <c r="A810" s="104"/>
      <c r="B810" s="111"/>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row>
    <row r="811" spans="1:25" ht="14.25" customHeight="1" x14ac:dyDescent="0.3">
      <c r="A811" s="104"/>
      <c r="B811" s="111"/>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row>
    <row r="812" spans="1:25" ht="14.25" customHeight="1" x14ac:dyDescent="0.3">
      <c r="A812" s="104"/>
      <c r="B812" s="111"/>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row>
    <row r="813" spans="1:25" ht="14.25" customHeight="1" x14ac:dyDescent="0.3">
      <c r="A813" s="104"/>
      <c r="B813" s="111"/>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row>
    <row r="814" spans="1:25" ht="14.25" customHeight="1" x14ac:dyDescent="0.3">
      <c r="A814" s="104"/>
      <c r="B814" s="111"/>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row>
    <row r="815" spans="1:25" ht="14.25" customHeight="1" x14ac:dyDescent="0.3">
      <c r="A815" s="104"/>
      <c r="B815" s="111"/>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row>
    <row r="816" spans="1:25" ht="14.25" customHeight="1" x14ac:dyDescent="0.3">
      <c r="A816" s="104"/>
      <c r="B816" s="111"/>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row>
    <row r="817" spans="1:25" ht="14.25" customHeight="1" x14ac:dyDescent="0.3">
      <c r="A817" s="104"/>
      <c r="B817" s="111"/>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row>
    <row r="818" spans="1:25" ht="14.25" customHeight="1" x14ac:dyDescent="0.3">
      <c r="A818" s="104"/>
      <c r="B818" s="111"/>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row>
    <row r="819" spans="1:25" ht="14.25" customHeight="1" x14ac:dyDescent="0.3">
      <c r="A819" s="104"/>
      <c r="B819" s="111"/>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row>
    <row r="820" spans="1:25" ht="14.25" customHeight="1" x14ac:dyDescent="0.3">
      <c r="A820" s="104"/>
      <c r="B820" s="111"/>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row>
    <row r="821" spans="1:25" ht="14.25" customHeight="1" x14ac:dyDescent="0.3">
      <c r="A821" s="104"/>
      <c r="B821" s="111"/>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row>
    <row r="822" spans="1:25" ht="14.25" customHeight="1" x14ac:dyDescent="0.3">
      <c r="A822" s="104"/>
      <c r="B822" s="111"/>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row>
    <row r="823" spans="1:25" ht="14.25" customHeight="1" x14ac:dyDescent="0.3">
      <c r="A823" s="104"/>
      <c r="B823" s="111"/>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row>
    <row r="824" spans="1:25" ht="14.25" customHeight="1" x14ac:dyDescent="0.3">
      <c r="A824" s="104"/>
      <c r="B824" s="111"/>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row>
    <row r="825" spans="1:25" ht="14.25" customHeight="1" x14ac:dyDescent="0.3">
      <c r="A825" s="104"/>
      <c r="B825" s="111"/>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row>
    <row r="826" spans="1:25" ht="14.25" customHeight="1" x14ac:dyDescent="0.3">
      <c r="A826" s="104"/>
      <c r="B826" s="111"/>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row>
    <row r="827" spans="1:25" ht="14.25" customHeight="1" x14ac:dyDescent="0.3">
      <c r="A827" s="104"/>
      <c r="B827" s="111"/>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row>
    <row r="828" spans="1:25" ht="14.25" customHeight="1" x14ac:dyDescent="0.3">
      <c r="A828" s="104"/>
      <c r="B828" s="111"/>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row>
    <row r="829" spans="1:25" ht="14.25" customHeight="1" x14ac:dyDescent="0.3">
      <c r="A829" s="104"/>
      <c r="B829" s="111"/>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row>
    <row r="830" spans="1:25" ht="14.25" customHeight="1" x14ac:dyDescent="0.3">
      <c r="A830" s="104"/>
      <c r="B830" s="111"/>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row>
    <row r="831" spans="1:25" ht="14.25" customHeight="1" x14ac:dyDescent="0.3">
      <c r="A831" s="104"/>
      <c r="B831" s="111"/>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row>
    <row r="832" spans="1:25" ht="14.25" customHeight="1" x14ac:dyDescent="0.3">
      <c r="A832" s="104"/>
      <c r="B832" s="111"/>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row>
    <row r="833" spans="1:25" ht="14.25" customHeight="1" x14ac:dyDescent="0.3">
      <c r="A833" s="104"/>
      <c r="B833" s="111"/>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row>
    <row r="834" spans="1:25" ht="14.25" customHeight="1" x14ac:dyDescent="0.3">
      <c r="A834" s="104"/>
      <c r="B834" s="111"/>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row>
    <row r="835" spans="1:25" ht="14.25" customHeight="1" x14ac:dyDescent="0.3">
      <c r="A835" s="104"/>
      <c r="B835" s="111"/>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row>
    <row r="836" spans="1:25" ht="14.25" customHeight="1" x14ac:dyDescent="0.3">
      <c r="A836" s="104"/>
      <c r="B836" s="111"/>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row>
    <row r="837" spans="1:25" ht="14.25" customHeight="1" x14ac:dyDescent="0.3">
      <c r="A837" s="104"/>
      <c r="B837" s="111"/>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row>
    <row r="838" spans="1:25" ht="14.25" customHeight="1" x14ac:dyDescent="0.3">
      <c r="A838" s="104"/>
      <c r="B838" s="111"/>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row>
    <row r="839" spans="1:25" ht="14.25" customHeight="1" x14ac:dyDescent="0.3">
      <c r="A839" s="104"/>
      <c r="B839" s="111"/>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row>
    <row r="840" spans="1:25" ht="14.25" customHeight="1" x14ac:dyDescent="0.3">
      <c r="A840" s="104"/>
      <c r="B840" s="111"/>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row>
    <row r="841" spans="1:25" ht="14.25" customHeight="1" x14ac:dyDescent="0.3">
      <c r="A841" s="104"/>
      <c r="B841" s="111"/>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row>
    <row r="842" spans="1:25" ht="14.25" customHeight="1" x14ac:dyDescent="0.3">
      <c r="A842" s="104"/>
      <c r="B842" s="111"/>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row>
    <row r="843" spans="1:25" ht="14.25" customHeight="1" x14ac:dyDescent="0.3">
      <c r="A843" s="104"/>
      <c r="B843" s="111"/>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row>
    <row r="844" spans="1:25" ht="14.25" customHeight="1" x14ac:dyDescent="0.3">
      <c r="A844" s="104"/>
      <c r="B844" s="111"/>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row>
    <row r="845" spans="1:25" ht="14.25" customHeight="1" x14ac:dyDescent="0.3">
      <c r="A845" s="104"/>
      <c r="B845" s="111"/>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row>
    <row r="846" spans="1:25" ht="14.25" customHeight="1" x14ac:dyDescent="0.3">
      <c r="A846" s="104"/>
      <c r="B846" s="111"/>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row>
    <row r="847" spans="1:25" ht="14.25" customHeight="1" x14ac:dyDescent="0.3">
      <c r="A847" s="104"/>
      <c r="B847" s="111"/>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row>
    <row r="848" spans="1:25" ht="14.25" customHeight="1" x14ac:dyDescent="0.3">
      <c r="A848" s="104"/>
      <c r="B848" s="111"/>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row>
    <row r="849" spans="1:25" ht="14.25" customHeight="1" x14ac:dyDescent="0.3">
      <c r="A849" s="104"/>
      <c r="B849" s="111"/>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row>
    <row r="850" spans="1:25" ht="14.25" customHeight="1" x14ac:dyDescent="0.3">
      <c r="A850" s="104"/>
      <c r="B850" s="111"/>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row>
    <row r="851" spans="1:25" ht="14.25" customHeight="1" x14ac:dyDescent="0.3">
      <c r="A851" s="104"/>
      <c r="B851" s="111"/>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row>
    <row r="852" spans="1:25" ht="14.25" customHeight="1" x14ac:dyDescent="0.3">
      <c r="A852" s="104"/>
      <c r="B852" s="111"/>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row>
    <row r="853" spans="1:25" ht="14.25" customHeight="1" x14ac:dyDescent="0.3">
      <c r="A853" s="104"/>
      <c r="B853" s="111"/>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row>
    <row r="854" spans="1:25" ht="14.25" customHeight="1" x14ac:dyDescent="0.3">
      <c r="A854" s="104"/>
      <c r="B854" s="111"/>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row>
    <row r="855" spans="1:25" ht="14.25" customHeight="1" x14ac:dyDescent="0.3">
      <c r="A855" s="104"/>
      <c r="B855" s="111"/>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row>
    <row r="856" spans="1:25" ht="14.25" customHeight="1" x14ac:dyDescent="0.3">
      <c r="A856" s="104"/>
      <c r="B856" s="111"/>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row>
    <row r="857" spans="1:25" ht="14.25" customHeight="1" x14ac:dyDescent="0.3">
      <c r="A857" s="104"/>
      <c r="B857" s="111"/>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row>
    <row r="858" spans="1:25" ht="14.25" customHeight="1" x14ac:dyDescent="0.3">
      <c r="A858" s="104"/>
      <c r="B858" s="111"/>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row>
    <row r="859" spans="1:25" ht="14.25" customHeight="1" x14ac:dyDescent="0.3">
      <c r="A859" s="104"/>
      <c r="B859" s="111"/>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row>
    <row r="860" spans="1:25" ht="14.25" customHeight="1" x14ac:dyDescent="0.3">
      <c r="A860" s="104"/>
      <c r="B860" s="111"/>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row>
    <row r="861" spans="1:25" ht="14.25" customHeight="1" x14ac:dyDescent="0.3">
      <c r="A861" s="104"/>
      <c r="B861" s="111"/>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row>
    <row r="862" spans="1:25" ht="14.25" customHeight="1" x14ac:dyDescent="0.3">
      <c r="A862" s="104"/>
      <c r="B862" s="111"/>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row>
    <row r="863" spans="1:25" ht="14.25" customHeight="1" x14ac:dyDescent="0.3">
      <c r="A863" s="104"/>
      <c r="B863" s="111"/>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row>
    <row r="864" spans="1:25" ht="14.25" customHeight="1" x14ac:dyDescent="0.3">
      <c r="A864" s="104"/>
      <c r="B864" s="111"/>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row>
    <row r="865" spans="1:25" ht="14.25" customHeight="1" x14ac:dyDescent="0.3">
      <c r="A865" s="104"/>
      <c r="B865" s="111"/>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row>
    <row r="866" spans="1:25" ht="14.25" customHeight="1" x14ac:dyDescent="0.3">
      <c r="A866" s="104"/>
      <c r="B866" s="111"/>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row>
    <row r="867" spans="1:25" ht="14.25" customHeight="1" x14ac:dyDescent="0.3">
      <c r="A867" s="104"/>
      <c r="B867" s="111"/>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row>
    <row r="868" spans="1:25" ht="14.25" customHeight="1" x14ac:dyDescent="0.3">
      <c r="A868" s="104"/>
      <c r="B868" s="111"/>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row>
    <row r="869" spans="1:25" ht="14.25" customHeight="1" x14ac:dyDescent="0.3">
      <c r="A869" s="104"/>
      <c r="B869" s="111"/>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row>
    <row r="870" spans="1:25" ht="14.25" customHeight="1" x14ac:dyDescent="0.3">
      <c r="A870" s="104"/>
      <c r="B870" s="111"/>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row>
    <row r="871" spans="1:25" ht="14.25" customHeight="1" x14ac:dyDescent="0.3">
      <c r="A871" s="104"/>
      <c r="B871" s="111"/>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row>
    <row r="872" spans="1:25" ht="14.25" customHeight="1" x14ac:dyDescent="0.3">
      <c r="A872" s="104"/>
      <c r="B872" s="111"/>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row>
    <row r="873" spans="1:25" ht="14.25" customHeight="1" x14ac:dyDescent="0.3">
      <c r="A873" s="104"/>
      <c r="B873" s="111"/>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row>
    <row r="874" spans="1:25" ht="14.25" customHeight="1" x14ac:dyDescent="0.3">
      <c r="A874" s="104"/>
      <c r="B874" s="111"/>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row>
    <row r="875" spans="1:25" ht="14.25" customHeight="1" x14ac:dyDescent="0.3">
      <c r="A875" s="104"/>
      <c r="B875" s="111"/>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row>
    <row r="876" spans="1:25" ht="14.25" customHeight="1" x14ac:dyDescent="0.3">
      <c r="A876" s="104"/>
      <c r="B876" s="111"/>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row>
    <row r="877" spans="1:25" ht="14.25" customHeight="1" x14ac:dyDescent="0.3">
      <c r="A877" s="104"/>
      <c r="B877" s="111"/>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row>
    <row r="878" spans="1:25" ht="14.25" customHeight="1" x14ac:dyDescent="0.3">
      <c r="A878" s="104"/>
      <c r="B878" s="111"/>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row>
    <row r="879" spans="1:25" ht="14.25" customHeight="1" x14ac:dyDescent="0.3">
      <c r="A879" s="104"/>
      <c r="B879" s="111"/>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row>
    <row r="880" spans="1:25" ht="14.25" customHeight="1" x14ac:dyDescent="0.3">
      <c r="A880" s="104"/>
      <c r="B880" s="111"/>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row>
    <row r="881" spans="1:25" ht="14.25" customHeight="1" x14ac:dyDescent="0.3">
      <c r="A881" s="104"/>
      <c r="B881" s="111"/>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row>
    <row r="882" spans="1:25" ht="14.25" customHeight="1" x14ac:dyDescent="0.3">
      <c r="A882" s="104"/>
      <c r="B882" s="111"/>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row>
    <row r="883" spans="1:25" ht="14.25" customHeight="1" x14ac:dyDescent="0.3">
      <c r="A883" s="104"/>
      <c r="B883" s="111"/>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row>
    <row r="884" spans="1:25" ht="14.25" customHeight="1" x14ac:dyDescent="0.3">
      <c r="A884" s="104"/>
      <c r="B884" s="111"/>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row>
    <row r="885" spans="1:25" ht="14.25" customHeight="1" x14ac:dyDescent="0.3">
      <c r="A885" s="104"/>
      <c r="B885" s="111"/>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row>
    <row r="886" spans="1:25" ht="14.25" customHeight="1" x14ac:dyDescent="0.3">
      <c r="A886" s="104"/>
      <c r="B886" s="111"/>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row>
    <row r="887" spans="1:25" ht="14.25" customHeight="1" x14ac:dyDescent="0.3">
      <c r="A887" s="104"/>
      <c r="B887" s="111"/>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row>
    <row r="888" spans="1:25" ht="14.25" customHeight="1" x14ac:dyDescent="0.3">
      <c r="A888" s="104"/>
      <c r="B888" s="111"/>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row>
    <row r="889" spans="1:25" ht="14.25" customHeight="1" x14ac:dyDescent="0.3">
      <c r="A889" s="104"/>
      <c r="B889" s="111"/>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row>
    <row r="890" spans="1:25" ht="14.25" customHeight="1" x14ac:dyDescent="0.3">
      <c r="A890" s="104"/>
      <c r="B890" s="111"/>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row>
    <row r="891" spans="1:25" ht="14.25" customHeight="1" x14ac:dyDescent="0.3">
      <c r="A891" s="104"/>
      <c r="B891" s="111"/>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row>
    <row r="892" spans="1:25" ht="14.25" customHeight="1" x14ac:dyDescent="0.3">
      <c r="A892" s="104"/>
      <c r="B892" s="111"/>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row>
    <row r="893" spans="1:25" ht="14.25" customHeight="1" x14ac:dyDescent="0.3">
      <c r="A893" s="104"/>
      <c r="B893" s="111"/>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row>
    <row r="894" spans="1:25" ht="14.25" customHeight="1" x14ac:dyDescent="0.3">
      <c r="A894" s="104"/>
      <c r="B894" s="111"/>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row>
    <row r="895" spans="1:25" ht="14.25" customHeight="1" x14ac:dyDescent="0.3">
      <c r="A895" s="104"/>
      <c r="B895" s="111"/>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row>
    <row r="896" spans="1:25" ht="14.25" customHeight="1" x14ac:dyDescent="0.3">
      <c r="A896" s="104"/>
      <c r="B896" s="111"/>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row>
    <row r="897" spans="1:25" ht="14.25" customHeight="1" x14ac:dyDescent="0.3">
      <c r="A897" s="104"/>
      <c r="B897" s="111"/>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row>
    <row r="898" spans="1:25" ht="14.25" customHeight="1" x14ac:dyDescent="0.3">
      <c r="A898" s="104"/>
      <c r="B898" s="111"/>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row>
    <row r="899" spans="1:25" ht="14.25" customHeight="1" x14ac:dyDescent="0.3">
      <c r="A899" s="104"/>
      <c r="B899" s="111"/>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row>
    <row r="900" spans="1:25" ht="14.25" customHeight="1" x14ac:dyDescent="0.3">
      <c r="A900" s="104"/>
      <c r="B900" s="111"/>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row>
    <row r="901" spans="1:25" ht="14.25" customHeight="1" x14ac:dyDescent="0.3">
      <c r="A901" s="104"/>
      <c r="B901" s="111"/>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row>
    <row r="902" spans="1:25" ht="14.25" customHeight="1" x14ac:dyDescent="0.3">
      <c r="A902" s="104"/>
      <c r="B902" s="111"/>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row>
    <row r="903" spans="1:25" ht="14.25" customHeight="1" x14ac:dyDescent="0.3">
      <c r="A903" s="104"/>
      <c r="B903" s="111"/>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row>
    <row r="904" spans="1:25" ht="14.25" customHeight="1" x14ac:dyDescent="0.3">
      <c r="A904" s="104"/>
      <c r="B904" s="111"/>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row>
    <row r="905" spans="1:25" ht="14.25" customHeight="1" x14ac:dyDescent="0.3">
      <c r="A905" s="104"/>
      <c r="B905" s="111"/>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row>
    <row r="906" spans="1:25" ht="14.25" customHeight="1" x14ac:dyDescent="0.3">
      <c r="A906" s="104"/>
      <c r="B906" s="111"/>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row>
    <row r="907" spans="1:25" ht="14.25" customHeight="1" x14ac:dyDescent="0.3">
      <c r="A907" s="104"/>
      <c r="B907" s="111"/>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row>
    <row r="908" spans="1:25" ht="14.25" customHeight="1" x14ac:dyDescent="0.3">
      <c r="A908" s="104"/>
      <c r="B908" s="111"/>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row>
    <row r="909" spans="1:25" ht="14.25" customHeight="1" x14ac:dyDescent="0.3">
      <c r="A909" s="104"/>
      <c r="B909" s="111"/>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row>
    <row r="910" spans="1:25" ht="14.25" customHeight="1" x14ac:dyDescent="0.3">
      <c r="A910" s="104"/>
      <c r="B910" s="111"/>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row>
    <row r="911" spans="1:25" ht="14.25" customHeight="1" x14ac:dyDescent="0.3">
      <c r="A911" s="104"/>
      <c r="B911" s="111"/>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row>
    <row r="912" spans="1:25" ht="14.25" customHeight="1" x14ac:dyDescent="0.3">
      <c r="A912" s="104"/>
      <c r="B912" s="111"/>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row>
    <row r="913" spans="1:25" ht="14.25" customHeight="1" x14ac:dyDescent="0.3">
      <c r="A913" s="104"/>
      <c r="B913" s="111"/>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row>
    <row r="914" spans="1:25" ht="14.25" customHeight="1" x14ac:dyDescent="0.3">
      <c r="A914" s="104"/>
      <c r="B914" s="111"/>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row>
    <row r="915" spans="1:25" ht="14.25" customHeight="1" x14ac:dyDescent="0.3">
      <c r="A915" s="104"/>
      <c r="B915" s="111"/>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row>
    <row r="916" spans="1:25" ht="14.25" customHeight="1" x14ac:dyDescent="0.3">
      <c r="A916" s="104"/>
      <c r="B916" s="111"/>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row>
    <row r="917" spans="1:25" ht="14.25" customHeight="1" x14ac:dyDescent="0.3">
      <c r="A917" s="104"/>
      <c r="B917" s="111"/>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row>
    <row r="918" spans="1:25" ht="14.25" customHeight="1" x14ac:dyDescent="0.3">
      <c r="A918" s="104"/>
      <c r="B918" s="111"/>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row>
    <row r="919" spans="1:25" ht="14.25" customHeight="1" x14ac:dyDescent="0.3">
      <c r="A919" s="104"/>
      <c r="B919" s="111"/>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row>
    <row r="920" spans="1:25" ht="14.25" customHeight="1" x14ac:dyDescent="0.3">
      <c r="A920" s="104"/>
      <c r="B920" s="111"/>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row>
    <row r="921" spans="1:25" ht="14.25" customHeight="1" x14ac:dyDescent="0.3">
      <c r="A921" s="104"/>
      <c r="B921" s="111"/>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row>
    <row r="922" spans="1:25" ht="14.25" customHeight="1" x14ac:dyDescent="0.3">
      <c r="A922" s="104"/>
      <c r="B922" s="111"/>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row>
    <row r="923" spans="1:25" ht="14.25" customHeight="1" x14ac:dyDescent="0.3">
      <c r="A923" s="104"/>
      <c r="B923" s="111"/>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row>
    <row r="924" spans="1:25" ht="14.25" customHeight="1" x14ac:dyDescent="0.3">
      <c r="A924" s="104"/>
      <c r="B924" s="111"/>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row>
    <row r="925" spans="1:25" ht="14.25" customHeight="1" x14ac:dyDescent="0.3">
      <c r="A925" s="104"/>
      <c r="B925" s="111"/>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row>
    <row r="926" spans="1:25" ht="14.25" customHeight="1" x14ac:dyDescent="0.3">
      <c r="A926" s="104"/>
      <c r="B926" s="111"/>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row>
    <row r="927" spans="1:25" ht="14.25" customHeight="1" x14ac:dyDescent="0.3">
      <c r="A927" s="104"/>
      <c r="B927" s="111"/>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row>
    <row r="928" spans="1:25" ht="14.25" customHeight="1" x14ac:dyDescent="0.3">
      <c r="A928" s="104"/>
      <c r="B928" s="111"/>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row>
    <row r="929" spans="1:25" ht="14.25" customHeight="1" x14ac:dyDescent="0.3">
      <c r="A929" s="104"/>
      <c r="B929" s="111"/>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row>
    <row r="930" spans="1:25" ht="14.25" customHeight="1" x14ac:dyDescent="0.3">
      <c r="A930" s="104"/>
      <c r="B930" s="111"/>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row>
    <row r="931" spans="1:25" ht="14.25" customHeight="1" x14ac:dyDescent="0.3">
      <c r="A931" s="104"/>
      <c r="B931" s="111"/>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row>
    <row r="932" spans="1:25" ht="14.25" customHeight="1" x14ac:dyDescent="0.3">
      <c r="A932" s="104"/>
      <c r="B932" s="111"/>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row>
    <row r="933" spans="1:25" ht="14.25" customHeight="1" x14ac:dyDescent="0.3">
      <c r="A933" s="104"/>
      <c r="B933" s="111"/>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row>
    <row r="934" spans="1:25" ht="14.25" customHeight="1" x14ac:dyDescent="0.3">
      <c r="A934" s="104"/>
      <c r="B934" s="111"/>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row>
    <row r="935" spans="1:25" ht="14.25" customHeight="1" x14ac:dyDescent="0.3">
      <c r="A935" s="104"/>
      <c r="B935" s="111"/>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row>
    <row r="936" spans="1:25" ht="14.25" customHeight="1" x14ac:dyDescent="0.3">
      <c r="A936" s="104"/>
      <c r="B936" s="111"/>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row>
    <row r="937" spans="1:25" ht="14.25" customHeight="1" x14ac:dyDescent="0.3">
      <c r="A937" s="104"/>
      <c r="B937" s="111"/>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row>
    <row r="938" spans="1:25" ht="14.25" customHeight="1" x14ac:dyDescent="0.3">
      <c r="A938" s="104"/>
      <c r="B938" s="111"/>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row>
    <row r="939" spans="1:25" ht="14.25" customHeight="1" x14ac:dyDescent="0.3">
      <c r="A939" s="104"/>
      <c r="B939" s="111"/>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row>
    <row r="940" spans="1:25" ht="14.25" customHeight="1" x14ac:dyDescent="0.3">
      <c r="A940" s="104"/>
      <c r="B940" s="111"/>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row>
    <row r="941" spans="1:25" ht="14.25" customHeight="1" x14ac:dyDescent="0.3">
      <c r="A941" s="104"/>
      <c r="B941" s="111"/>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row>
    <row r="942" spans="1:25" ht="14.25" customHeight="1" x14ac:dyDescent="0.3">
      <c r="A942" s="104"/>
      <c r="B942" s="111"/>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row>
    <row r="943" spans="1:25" ht="14.25" customHeight="1" x14ac:dyDescent="0.3">
      <c r="A943" s="104"/>
      <c r="B943" s="111"/>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row>
    <row r="944" spans="1:25" ht="14.25" customHeight="1" x14ac:dyDescent="0.3">
      <c r="A944" s="104"/>
      <c r="B944" s="111"/>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row>
    <row r="945" spans="1:25" ht="14.25" customHeight="1" x14ac:dyDescent="0.3">
      <c r="A945" s="104"/>
      <c r="B945" s="111"/>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row>
    <row r="946" spans="1:25" ht="14.25" customHeight="1" x14ac:dyDescent="0.3">
      <c r="A946" s="104"/>
      <c r="B946" s="111"/>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row>
    <row r="947" spans="1:25" ht="14.25" customHeight="1" x14ac:dyDescent="0.3">
      <c r="A947" s="104"/>
      <c r="B947" s="111"/>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row>
    <row r="948" spans="1:25" ht="14.25" customHeight="1" x14ac:dyDescent="0.3">
      <c r="A948" s="104"/>
      <c r="B948" s="111"/>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row>
    <row r="949" spans="1:25" ht="14.25" customHeight="1" x14ac:dyDescent="0.3">
      <c r="A949" s="104"/>
      <c r="B949" s="111"/>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row>
    <row r="950" spans="1:25" ht="14.25" customHeight="1" x14ac:dyDescent="0.3">
      <c r="A950" s="104"/>
      <c r="B950" s="111"/>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row>
    <row r="951" spans="1:25" ht="14.25" customHeight="1" x14ac:dyDescent="0.3">
      <c r="A951" s="104"/>
      <c r="B951" s="111"/>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row>
    <row r="952" spans="1:25" ht="14.25" customHeight="1" x14ac:dyDescent="0.3">
      <c r="A952" s="104"/>
      <c r="B952" s="111"/>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row>
    <row r="953" spans="1:25" ht="14.25" customHeight="1" x14ac:dyDescent="0.3">
      <c r="A953" s="104"/>
      <c r="B953" s="111"/>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row>
    <row r="954" spans="1:25" ht="14.25" customHeight="1" x14ac:dyDescent="0.3">
      <c r="A954" s="104"/>
      <c r="B954" s="111"/>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row>
    <row r="955" spans="1:25" ht="14.25" customHeight="1" x14ac:dyDescent="0.3">
      <c r="A955" s="104"/>
      <c r="B955" s="111"/>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row>
    <row r="956" spans="1:25" ht="14.25" customHeight="1" x14ac:dyDescent="0.3">
      <c r="A956" s="104"/>
      <c r="B956" s="111"/>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row>
    <row r="957" spans="1:25" ht="14.25" customHeight="1" x14ac:dyDescent="0.3">
      <c r="A957" s="104"/>
      <c r="B957" s="111"/>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row>
    <row r="958" spans="1:25" ht="14.25" customHeight="1" x14ac:dyDescent="0.3">
      <c r="A958" s="104"/>
      <c r="B958" s="111"/>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row>
    <row r="959" spans="1:25" ht="14.25" customHeight="1" x14ac:dyDescent="0.3">
      <c r="A959" s="104"/>
      <c r="B959" s="111"/>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row>
    <row r="960" spans="1:25" ht="14.25" customHeight="1" x14ac:dyDescent="0.3">
      <c r="A960" s="104"/>
      <c r="B960" s="111"/>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row>
    <row r="961" spans="1:25" ht="14.25" customHeight="1" x14ac:dyDescent="0.3">
      <c r="A961" s="104"/>
      <c r="B961" s="111"/>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row>
    <row r="962" spans="1:25" ht="14.25" customHeight="1" x14ac:dyDescent="0.3">
      <c r="A962" s="104"/>
      <c r="B962" s="111"/>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row>
    <row r="963" spans="1:25" ht="14.25" customHeight="1" x14ac:dyDescent="0.3">
      <c r="A963" s="104"/>
      <c r="B963" s="111"/>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row>
    <row r="964" spans="1:25" ht="14.25" customHeight="1" x14ac:dyDescent="0.3">
      <c r="A964" s="104"/>
      <c r="B964" s="111"/>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row>
    <row r="965" spans="1:25" ht="14.25" customHeight="1" x14ac:dyDescent="0.3">
      <c r="A965" s="104"/>
      <c r="B965" s="111"/>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row>
    <row r="966" spans="1:25" ht="14.25" customHeight="1" x14ac:dyDescent="0.3">
      <c r="A966" s="104"/>
      <c r="B966" s="111"/>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row>
    <row r="967" spans="1:25" ht="14.25" customHeight="1" x14ac:dyDescent="0.3">
      <c r="A967" s="104"/>
      <c r="B967" s="111"/>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row>
    <row r="968" spans="1:25" ht="14.25" customHeight="1" x14ac:dyDescent="0.3">
      <c r="A968" s="104"/>
      <c r="B968" s="111"/>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row>
    <row r="969" spans="1:25" ht="14.25" customHeight="1" x14ac:dyDescent="0.3">
      <c r="A969" s="104"/>
      <c r="B969" s="111"/>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row>
    <row r="970" spans="1:25" ht="14.25" customHeight="1" x14ac:dyDescent="0.3">
      <c r="A970" s="104"/>
      <c r="B970" s="111"/>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row>
    <row r="971" spans="1:25" ht="14.25" customHeight="1" x14ac:dyDescent="0.3">
      <c r="A971" s="104"/>
      <c r="B971" s="111"/>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row>
    <row r="972" spans="1:25" ht="14.25" customHeight="1" x14ac:dyDescent="0.3">
      <c r="A972" s="104"/>
      <c r="B972" s="111"/>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row>
    <row r="973" spans="1:25" ht="14.25" customHeight="1" x14ac:dyDescent="0.3">
      <c r="A973" s="104"/>
      <c r="B973" s="111"/>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row>
    <row r="974" spans="1:25" ht="14.25" customHeight="1" x14ac:dyDescent="0.3">
      <c r="A974" s="104"/>
      <c r="B974" s="111"/>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row>
    <row r="975" spans="1:25" ht="14.25" customHeight="1" x14ac:dyDescent="0.3">
      <c r="A975" s="104"/>
      <c r="B975" s="111"/>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row>
    <row r="976" spans="1:25" ht="14.25" customHeight="1" x14ac:dyDescent="0.3">
      <c r="A976" s="104"/>
      <c r="B976" s="111"/>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row>
    <row r="977" spans="1:25" ht="14.25" customHeight="1" x14ac:dyDescent="0.3">
      <c r="A977" s="104"/>
      <c r="B977" s="111"/>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row>
    <row r="978" spans="1:25" ht="14.25" customHeight="1" x14ac:dyDescent="0.3">
      <c r="A978" s="104"/>
      <c r="B978" s="111"/>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row>
    <row r="979" spans="1:25" ht="14.25" customHeight="1" x14ac:dyDescent="0.3">
      <c r="A979" s="104"/>
      <c r="B979" s="111"/>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row>
    <row r="980" spans="1:25" ht="14.25" customHeight="1" x14ac:dyDescent="0.3">
      <c r="A980" s="104"/>
      <c r="B980" s="111"/>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row>
    <row r="981" spans="1:25" ht="14.25" customHeight="1" x14ac:dyDescent="0.3">
      <c r="A981" s="104"/>
      <c r="B981" s="111"/>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row>
    <row r="982" spans="1:25" ht="14.25" customHeight="1" x14ac:dyDescent="0.3">
      <c r="A982" s="104"/>
      <c r="B982" s="111"/>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row>
    <row r="983" spans="1:25" ht="14.25" customHeight="1" x14ac:dyDescent="0.3">
      <c r="A983" s="104"/>
      <c r="B983" s="111"/>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row>
    <row r="984" spans="1:25" ht="14.25" customHeight="1" x14ac:dyDescent="0.3">
      <c r="A984" s="104"/>
      <c r="B984" s="111"/>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row>
    <row r="985" spans="1:25" ht="14.25" customHeight="1" x14ac:dyDescent="0.3">
      <c r="A985" s="104"/>
      <c r="B985" s="111"/>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row>
    <row r="986" spans="1:25" ht="14.25" customHeight="1" x14ac:dyDescent="0.3">
      <c r="A986" s="104"/>
      <c r="B986" s="111"/>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row>
    <row r="987" spans="1:25" ht="14.25" customHeight="1" x14ac:dyDescent="0.3">
      <c r="A987" s="104"/>
      <c r="B987" s="111"/>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row>
    <row r="988" spans="1:25" ht="14.25" customHeight="1" x14ac:dyDescent="0.3">
      <c r="A988" s="104"/>
      <c r="B988" s="111"/>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row>
    <row r="989" spans="1:25" ht="14.25" customHeight="1" x14ac:dyDescent="0.3">
      <c r="A989" s="104"/>
      <c r="B989" s="111"/>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row>
    <row r="990" spans="1:25" ht="14.25" customHeight="1" x14ac:dyDescent="0.3">
      <c r="A990" s="104"/>
      <c r="B990" s="111"/>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row>
    <row r="991" spans="1:25" ht="14.25" customHeight="1" x14ac:dyDescent="0.3">
      <c r="A991" s="104"/>
      <c r="B991" s="111"/>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row>
    <row r="992" spans="1:25" ht="14.25" customHeight="1" x14ac:dyDescent="0.3">
      <c r="A992" s="104"/>
      <c r="B992" s="111"/>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row>
    <row r="993" spans="1:25" ht="14.25" customHeight="1" x14ac:dyDescent="0.3">
      <c r="A993" s="104"/>
      <c r="B993" s="111"/>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row>
    <row r="994" spans="1:25" ht="14.25" customHeight="1" x14ac:dyDescent="0.3">
      <c r="A994" s="104"/>
      <c r="B994" s="111"/>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row>
    <row r="995" spans="1:25" ht="14.25" customHeight="1" x14ac:dyDescent="0.3">
      <c r="A995" s="104"/>
      <c r="B995" s="111"/>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row>
    <row r="996" spans="1:25" ht="14.25" customHeight="1" x14ac:dyDescent="0.3">
      <c r="A996" s="104"/>
      <c r="B996" s="111"/>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row>
    <row r="997" spans="1:25" ht="14.25" customHeight="1" x14ac:dyDescent="0.3">
      <c r="A997" s="104"/>
      <c r="B997" s="111"/>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row>
    <row r="998" spans="1:25" ht="14.25" customHeight="1" x14ac:dyDescent="0.3">
      <c r="A998" s="104"/>
      <c r="B998" s="111"/>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row>
    <row r="999" spans="1:25" ht="14.25" customHeight="1" x14ac:dyDescent="0.3">
      <c r="A999" s="104"/>
      <c r="B999" s="111"/>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row>
    <row r="1000" spans="1:25" ht="14.25" customHeight="1" x14ac:dyDescent="0.3">
      <c r="A1000" s="104"/>
      <c r="B1000" s="111"/>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row>
  </sheetData>
  <autoFilter ref="A1:H1"/>
  <conditionalFormatting sqref="A2:D31 F8:H31 F5:F7 F2:H4">
    <cfRule type="expression" dxfId="195" priority="37">
      <formula>MOD(ROW(),2)=1</formula>
    </cfRule>
  </conditionalFormatting>
  <conditionalFormatting sqref="A32:G150 A2:D31 F8:H31 F5:F7 F2:H4">
    <cfRule type="expression" dxfId="194" priority="36">
      <formula>MOD(ROW(),2)=1</formula>
    </cfRule>
  </conditionalFormatting>
  <conditionalFormatting sqref="G5">
    <cfRule type="expression" dxfId="193" priority="35">
      <formula>MOD(ROW(),2)=1</formula>
    </cfRule>
  </conditionalFormatting>
  <conditionalFormatting sqref="H5">
    <cfRule type="expression" dxfId="192" priority="34">
      <formula>MOD(ROW(),2)=1</formula>
    </cfRule>
  </conditionalFormatting>
  <conditionalFormatting sqref="G6:G7">
    <cfRule type="expression" dxfId="191" priority="33">
      <formula>MOD(ROW(),2)=1</formula>
    </cfRule>
  </conditionalFormatting>
  <conditionalFormatting sqref="H6:H7">
    <cfRule type="expression" dxfId="190" priority="32">
      <formula>MOD(ROW(),2)=1</formula>
    </cfRule>
  </conditionalFormatting>
  <conditionalFormatting sqref="E2:E3 E5:E7">
    <cfRule type="expression" dxfId="189" priority="10">
      <formula>MOD(ROW(),2)=1</formula>
    </cfRule>
  </conditionalFormatting>
  <conditionalFormatting sqref="E2:E3 E5:E7">
    <cfRule type="expression" dxfId="188" priority="9">
      <formula>MOD(ROW(),2)=1</formula>
    </cfRule>
  </conditionalFormatting>
  <conditionalFormatting sqref="E2:E3">
    <cfRule type="expression" dxfId="187" priority="8">
      <formula>MOD(ROW(),2)=1</formula>
    </cfRule>
  </conditionalFormatting>
  <conditionalFormatting sqref="E8:E12 E14">
    <cfRule type="expression" dxfId="186" priority="7">
      <formula>MOD(ROW(),2)=1</formula>
    </cfRule>
  </conditionalFormatting>
  <conditionalFormatting sqref="E15:E18 E20:E23">
    <cfRule type="expression" dxfId="185" priority="6">
      <formula>MOD(ROW(),2)=1</formula>
    </cfRule>
  </conditionalFormatting>
  <conditionalFormatting sqref="E19">
    <cfRule type="expression" dxfId="184" priority="5">
      <formula>MOD(ROW(),2)=1</formula>
    </cfRule>
  </conditionalFormatting>
  <conditionalFormatting sqref="E24:E27 E29:E31">
    <cfRule type="expression" dxfId="183" priority="4">
      <formula>MOD(ROW(),2)=1</formula>
    </cfRule>
  </conditionalFormatting>
  <conditionalFormatting sqref="E13">
    <cfRule type="expression" dxfId="182" priority="3">
      <formula>MOD(ROW(),2)=1</formula>
    </cfRule>
  </conditionalFormatting>
  <conditionalFormatting sqref="E4">
    <cfRule type="expression" dxfId="181" priority="2">
      <formula>MOD(ROW(),2)=1</formula>
    </cfRule>
  </conditionalFormatting>
  <conditionalFormatting sqref="E28">
    <cfRule type="expression" dxfId="180" priority="1">
      <formula>MOD(ROW(),2)=1</formula>
    </cfRule>
  </conditionalFormatting>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1:X1000"/>
  <sheetViews>
    <sheetView tabSelected="1" workbookViewId="0">
      <pane ySplit="1" topLeftCell="A2" activePane="bottomLeft" state="frozen"/>
      <selection activeCell="F21" sqref="F21"/>
      <selection pane="bottomLeft" activeCell="A2" sqref="A2"/>
    </sheetView>
  </sheetViews>
  <sheetFormatPr defaultColWidth="12.44140625" defaultRowHeight="15" customHeight="1" x14ac:dyDescent="0.3"/>
  <cols>
    <col min="1" max="1" width="37.88671875" style="77" customWidth="1"/>
    <col min="2" max="2" width="24.6640625" style="77" customWidth="1"/>
    <col min="3" max="3" width="16" style="77" customWidth="1"/>
    <col min="4" max="4" width="10" style="77" customWidth="1"/>
    <col min="5" max="5" width="43.6640625" style="77" customWidth="1"/>
    <col min="6" max="6" width="54.33203125" style="77" customWidth="1"/>
    <col min="7" max="7" width="64.6640625" style="77" customWidth="1"/>
    <col min="8" max="24" width="10" style="77" customWidth="1"/>
    <col min="25" max="16384" width="12.44140625" style="77"/>
  </cols>
  <sheetData>
    <row r="1" spans="1:24" s="94" customFormat="1" ht="28.8" x14ac:dyDescent="0.3">
      <c r="A1" s="92" t="s">
        <v>77</v>
      </c>
      <c r="B1" s="92" t="s">
        <v>78</v>
      </c>
      <c r="C1" s="92" t="s">
        <v>79</v>
      </c>
      <c r="D1" s="92" t="s">
        <v>80</v>
      </c>
      <c r="E1" s="92" t="s">
        <v>81</v>
      </c>
      <c r="F1" s="171" t="s">
        <v>1525</v>
      </c>
      <c r="G1" s="172" t="s">
        <v>1526</v>
      </c>
      <c r="H1" s="93"/>
      <c r="I1" s="93"/>
      <c r="J1" s="93"/>
      <c r="K1" s="93"/>
      <c r="L1" s="93"/>
      <c r="M1" s="93"/>
      <c r="N1" s="93"/>
      <c r="O1" s="93"/>
      <c r="P1" s="93"/>
      <c r="Q1" s="93"/>
      <c r="R1" s="93"/>
      <c r="S1" s="93"/>
      <c r="T1" s="93"/>
      <c r="U1" s="93"/>
      <c r="V1" s="93"/>
      <c r="W1" s="93"/>
      <c r="X1" s="93"/>
    </row>
    <row r="2" spans="1:24" ht="231.9" customHeight="1" x14ac:dyDescent="0.3">
      <c r="A2" s="79" t="s">
        <v>1598</v>
      </c>
      <c r="B2" s="79" t="s">
        <v>1599</v>
      </c>
      <c r="C2" s="79" t="s">
        <v>82</v>
      </c>
      <c r="D2" s="79">
        <v>1</v>
      </c>
      <c r="E2" s="80" t="s">
        <v>938</v>
      </c>
      <c r="F2" s="81" t="s">
        <v>1600</v>
      </c>
      <c r="G2" s="81" t="s">
        <v>1601</v>
      </c>
      <c r="H2" s="81"/>
      <c r="I2" s="81"/>
      <c r="J2" s="81"/>
      <c r="K2" s="81"/>
      <c r="L2" s="81"/>
      <c r="M2" s="81"/>
      <c r="N2" s="81"/>
      <c r="O2" s="81"/>
      <c r="P2" s="81"/>
      <c r="Q2" s="81"/>
      <c r="R2" s="81"/>
      <c r="S2" s="81"/>
      <c r="T2" s="81"/>
      <c r="U2" s="81"/>
      <c r="V2" s="81"/>
      <c r="W2" s="81"/>
      <c r="X2" s="81"/>
    </row>
    <row r="3" spans="1:24" ht="14.25" customHeight="1" x14ac:dyDescent="0.3">
      <c r="A3" s="76"/>
      <c r="B3" s="76"/>
      <c r="C3" s="76"/>
      <c r="D3" s="76"/>
      <c r="E3" s="76"/>
      <c r="F3" s="76"/>
      <c r="G3" s="76"/>
      <c r="H3" s="76"/>
      <c r="I3" s="76"/>
      <c r="J3" s="76"/>
      <c r="K3" s="76"/>
      <c r="L3" s="76"/>
      <c r="M3" s="76"/>
      <c r="N3" s="76"/>
      <c r="O3" s="76"/>
      <c r="P3" s="76"/>
      <c r="Q3" s="76"/>
      <c r="R3" s="76"/>
      <c r="S3" s="76"/>
      <c r="T3" s="76"/>
      <c r="U3" s="76"/>
      <c r="V3" s="76"/>
      <c r="W3" s="76"/>
      <c r="X3" s="76"/>
    </row>
    <row r="4" spans="1:24" ht="14.25" customHeight="1" x14ac:dyDescent="0.3">
      <c r="A4" s="76"/>
      <c r="B4" s="76"/>
      <c r="C4" s="76"/>
      <c r="D4" s="76"/>
      <c r="E4" s="76"/>
      <c r="F4" s="76"/>
      <c r="G4" s="76"/>
      <c r="H4" s="76"/>
      <c r="I4" s="76"/>
      <c r="J4" s="76"/>
      <c r="K4" s="76"/>
      <c r="L4" s="76"/>
      <c r="M4" s="76"/>
      <c r="N4" s="76"/>
      <c r="O4" s="76"/>
      <c r="P4" s="76"/>
      <c r="Q4" s="76"/>
      <c r="R4" s="76"/>
      <c r="S4" s="76"/>
      <c r="T4" s="76"/>
      <c r="U4" s="76"/>
      <c r="V4" s="76"/>
      <c r="W4" s="76"/>
      <c r="X4" s="76"/>
    </row>
    <row r="5" spans="1:24" ht="14.25" customHeight="1" x14ac:dyDescent="0.3">
      <c r="A5" s="76"/>
      <c r="B5" s="76"/>
      <c r="C5" s="76"/>
      <c r="D5" s="76"/>
      <c r="E5" s="76"/>
      <c r="F5" s="76"/>
      <c r="G5" s="76"/>
      <c r="H5" s="76"/>
      <c r="I5" s="76"/>
      <c r="J5" s="76"/>
      <c r="K5" s="76"/>
      <c r="L5" s="76"/>
      <c r="M5" s="76"/>
      <c r="N5" s="76"/>
      <c r="O5" s="76"/>
      <c r="P5" s="76"/>
      <c r="Q5" s="76"/>
      <c r="R5" s="76"/>
      <c r="S5" s="76"/>
      <c r="T5" s="76"/>
      <c r="U5" s="76"/>
      <c r="V5" s="76"/>
      <c r="W5" s="76"/>
      <c r="X5" s="76"/>
    </row>
    <row r="6" spans="1:24" ht="14.25" customHeight="1" x14ac:dyDescent="0.3">
      <c r="A6" s="76"/>
      <c r="B6" s="76"/>
      <c r="C6" s="76"/>
      <c r="D6" s="76"/>
      <c r="E6" s="76"/>
      <c r="F6" s="76"/>
      <c r="G6" s="76"/>
      <c r="H6" s="76"/>
      <c r="I6" s="76"/>
      <c r="J6" s="76"/>
      <c r="K6" s="76"/>
      <c r="L6" s="76"/>
      <c r="M6" s="76"/>
      <c r="N6" s="76"/>
      <c r="O6" s="76"/>
      <c r="P6" s="76"/>
      <c r="Q6" s="76"/>
      <c r="R6" s="76"/>
      <c r="S6" s="76"/>
      <c r="T6" s="76"/>
      <c r="U6" s="76"/>
      <c r="V6" s="76"/>
      <c r="W6" s="76"/>
      <c r="X6" s="76"/>
    </row>
    <row r="7" spans="1:24" ht="14.25" customHeight="1" x14ac:dyDescent="0.3">
      <c r="A7" s="76"/>
      <c r="B7" s="76"/>
      <c r="C7" s="76"/>
      <c r="D7" s="76"/>
      <c r="E7" s="76"/>
      <c r="F7" s="76"/>
      <c r="G7" s="76"/>
      <c r="H7" s="76"/>
      <c r="I7" s="76"/>
      <c r="J7" s="76"/>
      <c r="K7" s="76"/>
      <c r="L7" s="76"/>
      <c r="M7" s="76"/>
      <c r="N7" s="76"/>
      <c r="O7" s="76"/>
      <c r="P7" s="76"/>
      <c r="Q7" s="76"/>
      <c r="R7" s="76"/>
      <c r="S7" s="76"/>
      <c r="T7" s="76"/>
      <c r="U7" s="76"/>
      <c r="V7" s="76"/>
      <c r="W7" s="76"/>
      <c r="X7" s="76"/>
    </row>
    <row r="8" spans="1:24" ht="14.25" customHeight="1" x14ac:dyDescent="0.3">
      <c r="A8" s="76"/>
      <c r="B8" s="76"/>
      <c r="C8" s="76"/>
      <c r="D8" s="76"/>
      <c r="E8" s="76"/>
      <c r="F8" s="76"/>
      <c r="G8" s="76"/>
      <c r="H8" s="76"/>
      <c r="I8" s="76"/>
      <c r="J8" s="76"/>
      <c r="K8" s="76"/>
      <c r="L8" s="76"/>
      <c r="M8" s="76"/>
      <c r="N8" s="76"/>
      <c r="O8" s="76"/>
      <c r="P8" s="76"/>
      <c r="Q8" s="76"/>
      <c r="R8" s="76"/>
      <c r="S8" s="76"/>
      <c r="T8" s="76"/>
      <c r="U8" s="76"/>
      <c r="V8" s="76"/>
      <c r="W8" s="76"/>
      <c r="X8" s="76"/>
    </row>
    <row r="9" spans="1:24" ht="14.25" customHeight="1" x14ac:dyDescent="0.3">
      <c r="A9" s="76"/>
      <c r="B9" s="76"/>
      <c r="C9" s="76"/>
      <c r="D9" s="76"/>
      <c r="E9" s="76"/>
      <c r="F9" s="76"/>
      <c r="G9" s="76"/>
      <c r="H9" s="76"/>
      <c r="I9" s="76"/>
      <c r="J9" s="76"/>
      <c r="K9" s="76"/>
      <c r="L9" s="76"/>
      <c r="M9" s="76"/>
      <c r="N9" s="76"/>
      <c r="O9" s="76"/>
      <c r="P9" s="76"/>
      <c r="Q9" s="76"/>
      <c r="R9" s="76"/>
      <c r="S9" s="76"/>
      <c r="T9" s="76"/>
      <c r="U9" s="76"/>
      <c r="V9" s="76"/>
      <c r="W9" s="76"/>
      <c r="X9" s="76"/>
    </row>
    <row r="10" spans="1:24" ht="14.25" customHeight="1" x14ac:dyDescent="0.3">
      <c r="A10" s="76"/>
      <c r="B10" s="76"/>
      <c r="C10" s="76"/>
      <c r="D10" s="76"/>
      <c r="E10" s="76"/>
      <c r="F10" s="76"/>
      <c r="G10" s="76"/>
      <c r="H10" s="76"/>
      <c r="I10" s="76"/>
      <c r="J10" s="76"/>
      <c r="K10" s="76"/>
      <c r="L10" s="76"/>
      <c r="M10" s="76"/>
      <c r="N10" s="76"/>
      <c r="O10" s="76"/>
      <c r="P10" s="76"/>
      <c r="Q10" s="76"/>
      <c r="R10" s="76"/>
      <c r="S10" s="76"/>
      <c r="T10" s="76"/>
      <c r="U10" s="76"/>
      <c r="V10" s="76"/>
      <c r="W10" s="76"/>
      <c r="X10" s="76"/>
    </row>
    <row r="11" spans="1:24" ht="14.25" customHeight="1" x14ac:dyDescent="0.3">
      <c r="A11" s="76"/>
      <c r="B11" s="76"/>
      <c r="C11" s="76"/>
      <c r="D11" s="76"/>
      <c r="E11" s="76"/>
      <c r="F11" s="76"/>
      <c r="G11" s="76"/>
      <c r="H11" s="76"/>
      <c r="I11" s="76"/>
      <c r="J11" s="76"/>
      <c r="K11" s="76"/>
      <c r="L11" s="76"/>
      <c r="M11" s="76"/>
      <c r="N11" s="76"/>
      <c r="O11" s="76"/>
      <c r="P11" s="76"/>
      <c r="Q11" s="76"/>
      <c r="R11" s="76"/>
      <c r="S11" s="76"/>
      <c r="T11" s="76"/>
      <c r="U11" s="76"/>
      <c r="V11" s="76"/>
      <c r="W11" s="76"/>
      <c r="X11" s="76"/>
    </row>
    <row r="12" spans="1:24" ht="14.25" customHeight="1" x14ac:dyDescent="0.3">
      <c r="A12" s="76"/>
      <c r="B12" s="76"/>
      <c r="C12" s="76"/>
      <c r="D12" s="76"/>
      <c r="E12" s="76"/>
      <c r="F12" s="76"/>
      <c r="G12" s="76"/>
      <c r="H12" s="76"/>
      <c r="I12" s="76"/>
      <c r="J12" s="76"/>
      <c r="K12" s="76"/>
      <c r="L12" s="76"/>
      <c r="M12" s="76"/>
      <c r="N12" s="76"/>
      <c r="O12" s="76"/>
      <c r="P12" s="76"/>
      <c r="Q12" s="76"/>
      <c r="R12" s="76"/>
      <c r="S12" s="76"/>
      <c r="T12" s="76"/>
      <c r="U12" s="76"/>
      <c r="V12" s="76"/>
      <c r="W12" s="76"/>
      <c r="X12" s="76"/>
    </row>
    <row r="13" spans="1:24" ht="14.25" customHeight="1" x14ac:dyDescent="0.3">
      <c r="A13" s="76"/>
      <c r="B13" s="76"/>
      <c r="C13" s="76"/>
      <c r="D13" s="76"/>
      <c r="E13" s="76"/>
      <c r="F13" s="76"/>
      <c r="G13" s="76"/>
      <c r="H13" s="76"/>
      <c r="I13" s="76"/>
      <c r="J13" s="76"/>
      <c r="K13" s="76"/>
      <c r="L13" s="76"/>
      <c r="M13" s="76"/>
      <c r="N13" s="76"/>
      <c r="O13" s="76"/>
      <c r="P13" s="76"/>
      <c r="Q13" s="76"/>
      <c r="R13" s="76"/>
      <c r="S13" s="76"/>
      <c r="T13" s="76"/>
      <c r="U13" s="76"/>
      <c r="V13" s="76"/>
      <c r="W13" s="76"/>
      <c r="X13" s="76"/>
    </row>
    <row r="14" spans="1:24" ht="14.25" customHeight="1" x14ac:dyDescent="0.3">
      <c r="A14" s="76"/>
      <c r="B14" s="76"/>
      <c r="C14" s="76"/>
      <c r="D14" s="76"/>
      <c r="E14" s="76"/>
      <c r="F14" s="76"/>
      <c r="G14" s="76"/>
      <c r="H14" s="76"/>
      <c r="I14" s="76"/>
      <c r="J14" s="76"/>
      <c r="K14" s="76"/>
      <c r="L14" s="76"/>
      <c r="M14" s="76"/>
      <c r="N14" s="76"/>
      <c r="O14" s="76"/>
      <c r="P14" s="76"/>
      <c r="Q14" s="76"/>
      <c r="R14" s="76"/>
      <c r="S14" s="76"/>
      <c r="T14" s="76"/>
      <c r="U14" s="76"/>
      <c r="V14" s="76"/>
      <c r="W14" s="76"/>
      <c r="X14" s="76"/>
    </row>
    <row r="15" spans="1:24" ht="14.25" customHeight="1" x14ac:dyDescent="0.3">
      <c r="A15" s="76"/>
      <c r="B15" s="76"/>
      <c r="C15" s="76"/>
      <c r="D15" s="76"/>
      <c r="E15" s="76"/>
      <c r="F15" s="76"/>
      <c r="G15" s="76"/>
      <c r="H15" s="76"/>
      <c r="I15" s="76"/>
      <c r="J15" s="76"/>
      <c r="K15" s="76"/>
      <c r="L15" s="76"/>
      <c r="M15" s="76"/>
      <c r="N15" s="76"/>
      <c r="O15" s="76"/>
      <c r="P15" s="76"/>
      <c r="Q15" s="76"/>
      <c r="R15" s="76"/>
      <c r="S15" s="76"/>
      <c r="T15" s="76"/>
      <c r="U15" s="76"/>
      <c r="V15" s="76"/>
      <c r="W15" s="76"/>
      <c r="X15" s="76"/>
    </row>
    <row r="16" spans="1:24" ht="14.25" customHeight="1" x14ac:dyDescent="0.3">
      <c r="A16" s="76"/>
      <c r="B16" s="76"/>
      <c r="C16" s="76"/>
      <c r="D16" s="76"/>
      <c r="E16" s="76"/>
      <c r="F16" s="76"/>
      <c r="G16" s="76"/>
      <c r="H16" s="76"/>
      <c r="I16" s="76"/>
      <c r="J16" s="76"/>
      <c r="K16" s="76"/>
      <c r="L16" s="76"/>
      <c r="M16" s="76"/>
      <c r="N16" s="76"/>
      <c r="O16" s="76"/>
      <c r="P16" s="76"/>
      <c r="Q16" s="76"/>
      <c r="R16" s="76"/>
      <c r="S16" s="76"/>
      <c r="T16" s="76"/>
      <c r="U16" s="76"/>
      <c r="V16" s="76"/>
      <c r="W16" s="76"/>
      <c r="X16" s="76"/>
    </row>
    <row r="17" spans="1:24" ht="14.25" customHeight="1" x14ac:dyDescent="0.3">
      <c r="A17" s="76"/>
      <c r="B17" s="76"/>
      <c r="C17" s="76"/>
      <c r="D17" s="76"/>
      <c r="E17" s="76"/>
      <c r="F17" s="76"/>
      <c r="G17" s="76"/>
      <c r="H17" s="76"/>
      <c r="I17" s="76"/>
      <c r="J17" s="76"/>
      <c r="K17" s="76"/>
      <c r="L17" s="76"/>
      <c r="M17" s="76"/>
      <c r="N17" s="76"/>
      <c r="O17" s="76"/>
      <c r="P17" s="76"/>
      <c r="Q17" s="76"/>
      <c r="R17" s="76"/>
      <c r="S17" s="76"/>
      <c r="T17" s="76"/>
      <c r="U17" s="76"/>
      <c r="V17" s="76"/>
      <c r="W17" s="76"/>
      <c r="X17" s="76"/>
    </row>
    <row r="18" spans="1:24" ht="14.25" customHeight="1" x14ac:dyDescent="0.3">
      <c r="A18" s="76"/>
      <c r="B18" s="76"/>
      <c r="C18" s="76"/>
      <c r="D18" s="76"/>
      <c r="E18" s="76"/>
      <c r="F18" s="76"/>
      <c r="G18" s="76"/>
      <c r="H18" s="76"/>
      <c r="I18" s="76"/>
      <c r="J18" s="76"/>
      <c r="K18" s="76"/>
      <c r="L18" s="76"/>
      <c r="M18" s="76"/>
      <c r="N18" s="76"/>
      <c r="O18" s="76"/>
      <c r="P18" s="76"/>
      <c r="Q18" s="76"/>
      <c r="R18" s="76"/>
      <c r="S18" s="76"/>
      <c r="T18" s="76"/>
      <c r="U18" s="76"/>
      <c r="V18" s="76"/>
      <c r="W18" s="76"/>
      <c r="X18" s="76"/>
    </row>
    <row r="19" spans="1:24" ht="14.25" customHeight="1" x14ac:dyDescent="0.3">
      <c r="A19" s="76"/>
      <c r="B19" s="76"/>
      <c r="C19" s="76"/>
      <c r="D19" s="76"/>
      <c r="E19" s="76"/>
      <c r="F19" s="76"/>
      <c r="G19" s="76"/>
      <c r="H19" s="76"/>
      <c r="I19" s="76"/>
      <c r="J19" s="76"/>
      <c r="K19" s="76"/>
      <c r="L19" s="76"/>
      <c r="M19" s="76"/>
      <c r="N19" s="76"/>
      <c r="O19" s="76"/>
      <c r="P19" s="76"/>
      <c r="Q19" s="76"/>
      <c r="R19" s="76"/>
      <c r="S19" s="76"/>
      <c r="T19" s="76"/>
      <c r="U19" s="76"/>
      <c r="V19" s="76"/>
      <c r="W19" s="76"/>
      <c r="X19" s="76"/>
    </row>
    <row r="20" spans="1:24" ht="14.25" customHeight="1" x14ac:dyDescent="0.3">
      <c r="A20" s="76"/>
      <c r="B20" s="76"/>
      <c r="C20" s="76"/>
      <c r="D20" s="76"/>
      <c r="E20" s="76"/>
      <c r="F20" s="76"/>
      <c r="G20" s="76"/>
      <c r="H20" s="76"/>
      <c r="I20" s="76"/>
      <c r="J20" s="76"/>
      <c r="K20" s="76"/>
      <c r="L20" s="76"/>
      <c r="M20" s="76"/>
      <c r="N20" s="76"/>
      <c r="O20" s="76"/>
      <c r="P20" s="76"/>
      <c r="Q20" s="76"/>
      <c r="R20" s="76"/>
      <c r="S20" s="76"/>
      <c r="T20" s="76"/>
      <c r="U20" s="76"/>
      <c r="V20" s="76"/>
      <c r="W20" s="76"/>
      <c r="X20" s="76"/>
    </row>
    <row r="21" spans="1:24" ht="14.25" customHeight="1" x14ac:dyDescent="0.3">
      <c r="A21" s="76"/>
      <c r="B21" s="76"/>
      <c r="C21" s="76"/>
      <c r="D21" s="76"/>
      <c r="E21" s="76"/>
      <c r="F21" s="76"/>
      <c r="G21" s="76"/>
      <c r="H21" s="76"/>
      <c r="I21" s="76"/>
      <c r="J21" s="76"/>
      <c r="K21" s="76"/>
      <c r="L21" s="76"/>
      <c r="M21" s="76"/>
      <c r="N21" s="76"/>
      <c r="O21" s="76"/>
      <c r="P21" s="76"/>
      <c r="Q21" s="76"/>
      <c r="R21" s="76"/>
      <c r="S21" s="76"/>
      <c r="T21" s="76"/>
      <c r="U21" s="76"/>
      <c r="V21" s="76"/>
      <c r="W21" s="76"/>
      <c r="X21" s="76"/>
    </row>
    <row r="22" spans="1:24" ht="14.25" customHeight="1" x14ac:dyDescent="0.3">
      <c r="A22" s="76"/>
      <c r="B22" s="76"/>
      <c r="C22" s="76"/>
      <c r="D22" s="76"/>
      <c r="E22" s="76"/>
      <c r="F22" s="76"/>
      <c r="G22" s="76"/>
      <c r="H22" s="76"/>
      <c r="I22" s="76"/>
      <c r="J22" s="76"/>
      <c r="K22" s="76"/>
      <c r="L22" s="76"/>
      <c r="M22" s="76"/>
      <c r="N22" s="76"/>
      <c r="O22" s="76"/>
      <c r="P22" s="76"/>
      <c r="Q22" s="76"/>
      <c r="R22" s="76"/>
      <c r="S22" s="76"/>
      <c r="T22" s="76"/>
      <c r="U22" s="76"/>
      <c r="V22" s="76"/>
      <c r="W22" s="76"/>
      <c r="X22" s="76"/>
    </row>
    <row r="23" spans="1:24" ht="14.25" customHeight="1" x14ac:dyDescent="0.3">
      <c r="A23" s="76"/>
      <c r="B23" s="76"/>
      <c r="C23" s="76"/>
      <c r="D23" s="76"/>
      <c r="E23" s="76"/>
      <c r="F23" s="76"/>
      <c r="G23" s="76"/>
      <c r="H23" s="76"/>
      <c r="I23" s="76"/>
      <c r="J23" s="76"/>
      <c r="K23" s="76"/>
      <c r="L23" s="76"/>
      <c r="M23" s="76"/>
      <c r="N23" s="76"/>
      <c r="O23" s="76"/>
      <c r="P23" s="76"/>
      <c r="Q23" s="76"/>
      <c r="R23" s="76"/>
      <c r="S23" s="76"/>
      <c r="T23" s="76"/>
      <c r="U23" s="76"/>
      <c r="V23" s="76"/>
      <c r="W23" s="76"/>
      <c r="X23" s="76"/>
    </row>
    <row r="24" spans="1:24" ht="14.25" customHeight="1" x14ac:dyDescent="0.3">
      <c r="A24" s="76"/>
      <c r="B24" s="76"/>
      <c r="C24" s="76"/>
      <c r="D24" s="76"/>
      <c r="E24" s="76"/>
      <c r="F24" s="76"/>
      <c r="G24" s="76"/>
      <c r="H24" s="76"/>
      <c r="I24" s="76"/>
      <c r="J24" s="76"/>
      <c r="K24" s="76"/>
      <c r="L24" s="76"/>
      <c r="M24" s="76"/>
      <c r="N24" s="76"/>
      <c r="O24" s="76"/>
      <c r="P24" s="76"/>
      <c r="Q24" s="76"/>
      <c r="R24" s="76"/>
      <c r="S24" s="76"/>
      <c r="T24" s="76"/>
      <c r="U24" s="76"/>
      <c r="V24" s="76"/>
      <c r="W24" s="76"/>
      <c r="X24" s="76"/>
    </row>
    <row r="25" spans="1:24" ht="14.25" customHeight="1" x14ac:dyDescent="0.3">
      <c r="A25" s="76"/>
      <c r="B25" s="76"/>
      <c r="C25" s="76"/>
      <c r="D25" s="76"/>
      <c r="E25" s="76"/>
      <c r="F25" s="76"/>
      <c r="G25" s="76"/>
      <c r="H25" s="76"/>
      <c r="I25" s="76"/>
      <c r="J25" s="76"/>
      <c r="K25" s="76"/>
      <c r="L25" s="76"/>
      <c r="M25" s="76"/>
      <c r="N25" s="76"/>
      <c r="O25" s="76"/>
      <c r="P25" s="76"/>
      <c r="Q25" s="76"/>
      <c r="R25" s="76"/>
      <c r="S25" s="76"/>
      <c r="T25" s="76"/>
      <c r="U25" s="76"/>
      <c r="V25" s="76"/>
      <c r="W25" s="76"/>
      <c r="X25" s="76"/>
    </row>
    <row r="26" spans="1:24" ht="14.25" customHeight="1" x14ac:dyDescent="0.3">
      <c r="A26" s="76"/>
      <c r="B26" s="76"/>
      <c r="C26" s="76"/>
      <c r="D26" s="76"/>
      <c r="E26" s="76"/>
      <c r="F26" s="76"/>
      <c r="G26" s="76"/>
      <c r="H26" s="76"/>
      <c r="I26" s="76"/>
      <c r="J26" s="76"/>
      <c r="K26" s="76"/>
      <c r="L26" s="76"/>
      <c r="M26" s="76"/>
      <c r="N26" s="76"/>
      <c r="O26" s="76"/>
      <c r="P26" s="76"/>
      <c r="Q26" s="76"/>
      <c r="R26" s="76"/>
      <c r="S26" s="76"/>
      <c r="T26" s="76"/>
      <c r="U26" s="76"/>
      <c r="V26" s="76"/>
      <c r="W26" s="76"/>
      <c r="X26" s="76"/>
    </row>
    <row r="27" spans="1:24" ht="14.25" customHeight="1" x14ac:dyDescent="0.3">
      <c r="A27" s="76"/>
      <c r="B27" s="76"/>
      <c r="C27" s="76"/>
      <c r="D27" s="76"/>
      <c r="E27" s="76"/>
      <c r="F27" s="76"/>
      <c r="G27" s="76"/>
      <c r="H27" s="76"/>
      <c r="I27" s="76"/>
      <c r="J27" s="76"/>
      <c r="K27" s="76"/>
      <c r="L27" s="76"/>
      <c r="M27" s="76"/>
      <c r="N27" s="76"/>
      <c r="O27" s="76"/>
      <c r="P27" s="76"/>
      <c r="Q27" s="76"/>
      <c r="R27" s="76"/>
      <c r="S27" s="76"/>
      <c r="T27" s="76"/>
      <c r="U27" s="76"/>
      <c r="V27" s="76"/>
      <c r="W27" s="76"/>
      <c r="X27" s="76"/>
    </row>
    <row r="28" spans="1:24" ht="14.25" customHeight="1" x14ac:dyDescent="0.3">
      <c r="A28" s="76"/>
      <c r="B28" s="76"/>
      <c r="C28" s="76"/>
      <c r="D28" s="76"/>
      <c r="E28" s="76"/>
      <c r="F28" s="76"/>
      <c r="G28" s="76"/>
      <c r="H28" s="76"/>
      <c r="I28" s="76"/>
      <c r="J28" s="76"/>
      <c r="K28" s="76"/>
      <c r="L28" s="76"/>
      <c r="M28" s="76"/>
      <c r="N28" s="76"/>
      <c r="O28" s="76"/>
      <c r="P28" s="76"/>
      <c r="Q28" s="76"/>
      <c r="R28" s="76"/>
      <c r="S28" s="76"/>
      <c r="T28" s="76"/>
      <c r="U28" s="76"/>
      <c r="V28" s="76"/>
      <c r="W28" s="76"/>
      <c r="X28" s="76"/>
    </row>
    <row r="29" spans="1:24" ht="14.25" customHeight="1" x14ac:dyDescent="0.3">
      <c r="A29" s="76"/>
      <c r="B29" s="76"/>
      <c r="C29" s="76"/>
      <c r="D29" s="76"/>
      <c r="E29" s="76"/>
      <c r="F29" s="76"/>
      <c r="G29" s="76"/>
      <c r="H29" s="76"/>
      <c r="I29" s="76"/>
      <c r="J29" s="76"/>
      <c r="K29" s="76"/>
      <c r="L29" s="76"/>
      <c r="M29" s="76"/>
      <c r="N29" s="76"/>
      <c r="O29" s="76"/>
      <c r="P29" s="76"/>
      <c r="Q29" s="76"/>
      <c r="R29" s="76"/>
      <c r="S29" s="76"/>
      <c r="T29" s="76"/>
      <c r="U29" s="76"/>
      <c r="V29" s="76"/>
      <c r="W29" s="76"/>
      <c r="X29" s="76"/>
    </row>
    <row r="30" spans="1:24" ht="14.25" customHeight="1" x14ac:dyDescent="0.3">
      <c r="A30" s="76"/>
      <c r="B30" s="76"/>
      <c r="C30" s="76"/>
      <c r="D30" s="76"/>
      <c r="E30" s="76"/>
      <c r="F30" s="76"/>
      <c r="G30" s="76"/>
      <c r="H30" s="76"/>
      <c r="I30" s="76"/>
      <c r="J30" s="76"/>
      <c r="K30" s="76"/>
      <c r="L30" s="76"/>
      <c r="M30" s="76"/>
      <c r="N30" s="76"/>
      <c r="O30" s="76"/>
      <c r="P30" s="76"/>
      <c r="Q30" s="76"/>
      <c r="R30" s="76"/>
      <c r="S30" s="76"/>
      <c r="T30" s="76"/>
      <c r="U30" s="76"/>
      <c r="V30" s="76"/>
      <c r="W30" s="76"/>
      <c r="X30" s="76"/>
    </row>
    <row r="31" spans="1:24" ht="14.25" customHeight="1" x14ac:dyDescent="0.3">
      <c r="A31" s="76"/>
      <c r="B31" s="76"/>
      <c r="C31" s="76"/>
      <c r="D31" s="76"/>
      <c r="E31" s="76"/>
      <c r="F31" s="76"/>
      <c r="G31" s="76"/>
      <c r="H31" s="76"/>
      <c r="I31" s="76"/>
      <c r="J31" s="76"/>
      <c r="K31" s="76"/>
      <c r="L31" s="76"/>
      <c r="M31" s="76"/>
      <c r="N31" s="76"/>
      <c r="O31" s="76"/>
      <c r="P31" s="76"/>
      <c r="Q31" s="76"/>
      <c r="R31" s="76"/>
      <c r="S31" s="76"/>
      <c r="T31" s="76"/>
      <c r="U31" s="76"/>
      <c r="V31" s="76"/>
      <c r="W31" s="76"/>
      <c r="X31" s="76"/>
    </row>
    <row r="32" spans="1:24" ht="14.25" customHeight="1" x14ac:dyDescent="0.3">
      <c r="A32" s="76"/>
      <c r="B32" s="76"/>
      <c r="C32" s="76"/>
      <c r="D32" s="76"/>
      <c r="E32" s="76"/>
      <c r="F32" s="76"/>
      <c r="G32" s="76"/>
      <c r="H32" s="76"/>
      <c r="I32" s="76"/>
      <c r="J32" s="76"/>
      <c r="K32" s="76"/>
      <c r="L32" s="76"/>
      <c r="M32" s="76"/>
      <c r="N32" s="76"/>
      <c r="O32" s="76"/>
      <c r="P32" s="76"/>
      <c r="Q32" s="76"/>
      <c r="R32" s="76"/>
      <c r="S32" s="76"/>
      <c r="T32" s="76"/>
      <c r="U32" s="76"/>
      <c r="V32" s="76"/>
      <c r="W32" s="76"/>
      <c r="X32" s="76"/>
    </row>
    <row r="33" spans="1:24" ht="14.25" customHeight="1" x14ac:dyDescent="0.3">
      <c r="A33" s="76"/>
      <c r="B33" s="76"/>
      <c r="C33" s="76"/>
      <c r="D33" s="76"/>
      <c r="E33" s="76"/>
      <c r="F33" s="76"/>
      <c r="G33" s="76"/>
      <c r="H33" s="76"/>
      <c r="I33" s="76"/>
      <c r="J33" s="76"/>
      <c r="K33" s="76"/>
      <c r="L33" s="76"/>
      <c r="M33" s="76"/>
      <c r="N33" s="76"/>
      <c r="O33" s="76"/>
      <c r="P33" s="76"/>
      <c r="Q33" s="76"/>
      <c r="R33" s="76"/>
      <c r="S33" s="76"/>
      <c r="T33" s="76"/>
      <c r="U33" s="76"/>
      <c r="V33" s="76"/>
      <c r="W33" s="76"/>
      <c r="X33" s="76"/>
    </row>
    <row r="34" spans="1:24" ht="14.25" customHeight="1" x14ac:dyDescent="0.3">
      <c r="A34" s="76"/>
      <c r="B34" s="76"/>
      <c r="C34" s="76"/>
      <c r="D34" s="76"/>
      <c r="E34" s="76"/>
      <c r="F34" s="76"/>
      <c r="G34" s="76"/>
      <c r="H34" s="76"/>
      <c r="I34" s="76"/>
      <c r="J34" s="76"/>
      <c r="K34" s="76"/>
      <c r="L34" s="76"/>
      <c r="M34" s="76"/>
      <c r="N34" s="76"/>
      <c r="O34" s="76"/>
      <c r="P34" s="76"/>
      <c r="Q34" s="76"/>
      <c r="R34" s="76"/>
      <c r="S34" s="76"/>
      <c r="T34" s="76"/>
      <c r="U34" s="76"/>
      <c r="V34" s="76"/>
      <c r="W34" s="76"/>
      <c r="X34" s="76"/>
    </row>
    <row r="35" spans="1:24" ht="14.25" customHeight="1" x14ac:dyDescent="0.3">
      <c r="A35" s="76"/>
      <c r="B35" s="76"/>
      <c r="C35" s="76"/>
      <c r="D35" s="76"/>
      <c r="E35" s="76"/>
      <c r="F35" s="76"/>
      <c r="G35" s="76"/>
      <c r="H35" s="76"/>
      <c r="I35" s="76"/>
      <c r="J35" s="76"/>
      <c r="K35" s="76"/>
      <c r="L35" s="76"/>
      <c r="M35" s="76"/>
      <c r="N35" s="76"/>
      <c r="O35" s="76"/>
      <c r="P35" s="76"/>
      <c r="Q35" s="76"/>
      <c r="R35" s="76"/>
      <c r="S35" s="76"/>
      <c r="T35" s="76"/>
      <c r="U35" s="76"/>
      <c r="V35" s="76"/>
      <c r="W35" s="76"/>
      <c r="X35" s="76"/>
    </row>
    <row r="36" spans="1:24" ht="14.25" customHeight="1" x14ac:dyDescent="0.3">
      <c r="A36" s="76"/>
      <c r="B36" s="76"/>
      <c r="C36" s="76"/>
      <c r="D36" s="76"/>
      <c r="E36" s="76"/>
      <c r="F36" s="76"/>
      <c r="G36" s="76"/>
      <c r="H36" s="76"/>
      <c r="I36" s="76"/>
      <c r="J36" s="76"/>
      <c r="K36" s="76"/>
      <c r="L36" s="76"/>
      <c r="M36" s="76"/>
      <c r="N36" s="76"/>
      <c r="O36" s="76"/>
      <c r="P36" s="76"/>
      <c r="Q36" s="76"/>
      <c r="R36" s="76"/>
      <c r="S36" s="76"/>
      <c r="T36" s="76"/>
      <c r="U36" s="76"/>
      <c r="V36" s="76"/>
      <c r="W36" s="76"/>
      <c r="X36" s="76"/>
    </row>
    <row r="37" spans="1:24" ht="14.25" customHeight="1" x14ac:dyDescent="0.3">
      <c r="A37" s="76"/>
      <c r="B37" s="76"/>
      <c r="C37" s="76"/>
      <c r="D37" s="76"/>
      <c r="E37" s="76"/>
      <c r="F37" s="76"/>
      <c r="G37" s="76"/>
      <c r="H37" s="76"/>
      <c r="I37" s="76"/>
      <c r="J37" s="76"/>
      <c r="K37" s="76"/>
      <c r="L37" s="76"/>
      <c r="M37" s="76"/>
      <c r="N37" s="76"/>
      <c r="O37" s="76"/>
      <c r="P37" s="76"/>
      <c r="Q37" s="76"/>
      <c r="R37" s="76"/>
      <c r="S37" s="76"/>
      <c r="T37" s="76"/>
      <c r="U37" s="76"/>
      <c r="V37" s="76"/>
      <c r="W37" s="76"/>
      <c r="X37" s="76"/>
    </row>
    <row r="38" spans="1:24" ht="14.25" customHeight="1" x14ac:dyDescent="0.3">
      <c r="A38" s="76"/>
      <c r="B38" s="76"/>
      <c r="C38" s="76"/>
      <c r="D38" s="76"/>
      <c r="E38" s="76"/>
      <c r="F38" s="76"/>
      <c r="G38" s="76"/>
      <c r="H38" s="76"/>
      <c r="I38" s="76"/>
      <c r="J38" s="76"/>
      <c r="K38" s="76"/>
      <c r="L38" s="76"/>
      <c r="M38" s="76"/>
      <c r="N38" s="76"/>
      <c r="O38" s="76"/>
      <c r="P38" s="76"/>
      <c r="Q38" s="76"/>
      <c r="R38" s="76"/>
      <c r="S38" s="76"/>
      <c r="T38" s="76"/>
      <c r="U38" s="76"/>
      <c r="V38" s="76"/>
      <c r="W38" s="76"/>
      <c r="X38" s="76"/>
    </row>
    <row r="39" spans="1:24" ht="14.25" customHeight="1" x14ac:dyDescent="0.3">
      <c r="A39" s="76"/>
      <c r="B39" s="76"/>
      <c r="C39" s="76"/>
      <c r="D39" s="76"/>
      <c r="E39" s="76"/>
      <c r="F39" s="76"/>
      <c r="G39" s="76"/>
      <c r="H39" s="76"/>
      <c r="I39" s="76"/>
      <c r="J39" s="76"/>
      <c r="K39" s="76"/>
      <c r="L39" s="76"/>
      <c r="M39" s="76"/>
      <c r="N39" s="76"/>
      <c r="O39" s="76"/>
      <c r="P39" s="76"/>
      <c r="Q39" s="76"/>
      <c r="R39" s="76"/>
      <c r="S39" s="76"/>
      <c r="T39" s="76"/>
      <c r="U39" s="76"/>
      <c r="V39" s="76"/>
      <c r="W39" s="76"/>
      <c r="X39" s="76"/>
    </row>
    <row r="40" spans="1:24" ht="14.25" customHeight="1" x14ac:dyDescent="0.3">
      <c r="A40" s="76"/>
      <c r="B40" s="76"/>
      <c r="C40" s="76"/>
      <c r="D40" s="76"/>
      <c r="E40" s="76"/>
      <c r="F40" s="76"/>
      <c r="G40" s="76"/>
      <c r="H40" s="76"/>
      <c r="I40" s="76"/>
      <c r="J40" s="76"/>
      <c r="K40" s="76"/>
      <c r="L40" s="76"/>
      <c r="M40" s="76"/>
      <c r="N40" s="76"/>
      <c r="O40" s="76"/>
      <c r="P40" s="76"/>
      <c r="Q40" s="76"/>
      <c r="R40" s="76"/>
      <c r="S40" s="76"/>
      <c r="T40" s="76"/>
      <c r="U40" s="76"/>
      <c r="V40" s="76"/>
      <c r="W40" s="76"/>
      <c r="X40" s="76"/>
    </row>
    <row r="41" spans="1:24" ht="14.25" customHeight="1" x14ac:dyDescent="0.3">
      <c r="A41" s="76"/>
      <c r="B41" s="76"/>
      <c r="C41" s="76"/>
      <c r="D41" s="76"/>
      <c r="E41" s="76"/>
      <c r="F41" s="76"/>
      <c r="G41" s="76"/>
      <c r="H41" s="76"/>
      <c r="I41" s="76"/>
      <c r="J41" s="76"/>
      <c r="K41" s="76"/>
      <c r="L41" s="76"/>
      <c r="M41" s="76"/>
      <c r="N41" s="76"/>
      <c r="O41" s="76"/>
      <c r="P41" s="76"/>
      <c r="Q41" s="76"/>
      <c r="R41" s="76"/>
      <c r="S41" s="76"/>
      <c r="T41" s="76"/>
      <c r="U41" s="76"/>
      <c r="V41" s="76"/>
      <c r="W41" s="76"/>
      <c r="X41" s="76"/>
    </row>
    <row r="42" spans="1:24" ht="14.25" customHeight="1" x14ac:dyDescent="0.3">
      <c r="A42" s="76"/>
      <c r="B42" s="76"/>
      <c r="C42" s="76"/>
      <c r="D42" s="76"/>
      <c r="E42" s="76"/>
      <c r="F42" s="76"/>
      <c r="G42" s="76"/>
      <c r="H42" s="76"/>
      <c r="I42" s="76"/>
      <c r="J42" s="76"/>
      <c r="K42" s="76"/>
      <c r="L42" s="76"/>
      <c r="M42" s="76"/>
      <c r="N42" s="76"/>
      <c r="O42" s="76"/>
      <c r="P42" s="76"/>
      <c r="Q42" s="76"/>
      <c r="R42" s="76"/>
      <c r="S42" s="76"/>
      <c r="T42" s="76"/>
      <c r="U42" s="76"/>
      <c r="V42" s="76"/>
      <c r="W42" s="76"/>
      <c r="X42" s="76"/>
    </row>
    <row r="43" spans="1:24" ht="14.25" customHeight="1" x14ac:dyDescent="0.3">
      <c r="A43" s="76"/>
      <c r="B43" s="76"/>
      <c r="C43" s="76"/>
      <c r="D43" s="76"/>
      <c r="E43" s="76"/>
      <c r="F43" s="76"/>
      <c r="G43" s="76"/>
      <c r="H43" s="76"/>
      <c r="I43" s="76"/>
      <c r="J43" s="76"/>
      <c r="K43" s="76"/>
      <c r="L43" s="76"/>
      <c r="M43" s="76"/>
      <c r="N43" s="76"/>
      <c r="O43" s="76"/>
      <c r="P43" s="76"/>
      <c r="Q43" s="76"/>
      <c r="R43" s="76"/>
      <c r="S43" s="76"/>
      <c r="T43" s="76"/>
      <c r="U43" s="76"/>
      <c r="V43" s="76"/>
      <c r="W43" s="76"/>
      <c r="X43" s="76"/>
    </row>
    <row r="44" spans="1:24" ht="14.25" customHeight="1" x14ac:dyDescent="0.3">
      <c r="A44" s="76"/>
      <c r="B44" s="76"/>
      <c r="C44" s="76"/>
      <c r="D44" s="76"/>
      <c r="E44" s="76"/>
      <c r="F44" s="76"/>
      <c r="G44" s="76"/>
      <c r="H44" s="76"/>
      <c r="I44" s="76"/>
      <c r="J44" s="76"/>
      <c r="K44" s="76"/>
      <c r="L44" s="76"/>
      <c r="M44" s="76"/>
      <c r="N44" s="76"/>
      <c r="O44" s="76"/>
      <c r="P44" s="76"/>
      <c r="Q44" s="76"/>
      <c r="R44" s="76"/>
      <c r="S44" s="76"/>
      <c r="T44" s="76"/>
      <c r="U44" s="76"/>
      <c r="V44" s="76"/>
      <c r="W44" s="76"/>
      <c r="X44" s="76"/>
    </row>
    <row r="45" spans="1:24" ht="14.25" customHeight="1" x14ac:dyDescent="0.3">
      <c r="A45" s="76"/>
      <c r="B45" s="76"/>
      <c r="C45" s="76"/>
      <c r="D45" s="76"/>
      <c r="E45" s="76"/>
      <c r="F45" s="76"/>
      <c r="G45" s="76"/>
      <c r="H45" s="76"/>
      <c r="I45" s="76"/>
      <c r="J45" s="76"/>
      <c r="K45" s="76"/>
      <c r="L45" s="76"/>
      <c r="M45" s="76"/>
      <c r="N45" s="76"/>
      <c r="O45" s="76"/>
      <c r="P45" s="76"/>
      <c r="Q45" s="76"/>
      <c r="R45" s="76"/>
      <c r="S45" s="76"/>
      <c r="T45" s="76"/>
      <c r="U45" s="76"/>
      <c r="V45" s="76"/>
      <c r="W45" s="76"/>
      <c r="X45" s="76"/>
    </row>
    <row r="46" spans="1:24" ht="14.25" customHeight="1" x14ac:dyDescent="0.3">
      <c r="A46" s="76"/>
      <c r="B46" s="76"/>
      <c r="C46" s="76"/>
      <c r="D46" s="76"/>
      <c r="E46" s="76"/>
      <c r="F46" s="76"/>
      <c r="G46" s="76"/>
      <c r="H46" s="76"/>
      <c r="I46" s="76"/>
      <c r="J46" s="76"/>
      <c r="K46" s="76"/>
      <c r="L46" s="76"/>
      <c r="M46" s="76"/>
      <c r="N46" s="76"/>
      <c r="O46" s="76"/>
      <c r="P46" s="76"/>
      <c r="Q46" s="76"/>
      <c r="R46" s="76"/>
      <c r="S46" s="76"/>
      <c r="T46" s="76"/>
      <c r="U46" s="76"/>
      <c r="V46" s="76"/>
      <c r="W46" s="76"/>
      <c r="X46" s="76"/>
    </row>
    <row r="47" spans="1:24" ht="14.25" customHeight="1" x14ac:dyDescent="0.3">
      <c r="A47" s="76"/>
      <c r="B47" s="76"/>
      <c r="C47" s="76"/>
      <c r="D47" s="76"/>
      <c r="E47" s="76"/>
      <c r="F47" s="76"/>
      <c r="G47" s="76"/>
      <c r="H47" s="76"/>
      <c r="I47" s="76"/>
      <c r="J47" s="76"/>
      <c r="K47" s="76"/>
      <c r="L47" s="76"/>
      <c r="M47" s="76"/>
      <c r="N47" s="76"/>
      <c r="O47" s="76"/>
      <c r="P47" s="76"/>
      <c r="Q47" s="76"/>
      <c r="R47" s="76"/>
      <c r="S47" s="76"/>
      <c r="T47" s="76"/>
      <c r="U47" s="76"/>
      <c r="V47" s="76"/>
      <c r="W47" s="76"/>
      <c r="X47" s="76"/>
    </row>
    <row r="48" spans="1:24" ht="14.25" customHeight="1" x14ac:dyDescent="0.3">
      <c r="A48" s="76"/>
      <c r="B48" s="76"/>
      <c r="C48" s="76"/>
      <c r="D48" s="76"/>
      <c r="E48" s="76"/>
      <c r="F48" s="76"/>
      <c r="G48" s="76"/>
      <c r="H48" s="76"/>
      <c r="I48" s="76"/>
      <c r="J48" s="76"/>
      <c r="K48" s="76"/>
      <c r="L48" s="76"/>
      <c r="M48" s="76"/>
      <c r="N48" s="76"/>
      <c r="O48" s="76"/>
      <c r="P48" s="76"/>
      <c r="Q48" s="76"/>
      <c r="R48" s="76"/>
      <c r="S48" s="76"/>
      <c r="T48" s="76"/>
      <c r="U48" s="76"/>
      <c r="V48" s="76"/>
      <c r="W48" s="76"/>
      <c r="X48" s="76"/>
    </row>
    <row r="49" spans="1:24" ht="14.25" customHeight="1" x14ac:dyDescent="0.3">
      <c r="A49" s="76"/>
      <c r="B49" s="76"/>
      <c r="C49" s="76"/>
      <c r="D49" s="76"/>
      <c r="E49" s="76"/>
      <c r="F49" s="76"/>
      <c r="G49" s="76"/>
      <c r="H49" s="76"/>
      <c r="I49" s="76"/>
      <c r="J49" s="76"/>
      <c r="K49" s="76"/>
      <c r="L49" s="76"/>
      <c r="M49" s="76"/>
      <c r="N49" s="76"/>
      <c r="O49" s="76"/>
      <c r="P49" s="76"/>
      <c r="Q49" s="76"/>
      <c r="R49" s="76"/>
      <c r="S49" s="76"/>
      <c r="T49" s="76"/>
      <c r="U49" s="76"/>
      <c r="V49" s="76"/>
      <c r="W49" s="76"/>
      <c r="X49" s="76"/>
    </row>
    <row r="50" spans="1:24" ht="14.25" customHeight="1" x14ac:dyDescent="0.3">
      <c r="A50" s="76"/>
      <c r="B50" s="76"/>
      <c r="C50" s="76"/>
      <c r="D50" s="76"/>
      <c r="E50" s="76"/>
      <c r="F50" s="76"/>
      <c r="G50" s="76"/>
      <c r="H50" s="76"/>
      <c r="I50" s="76"/>
      <c r="J50" s="76"/>
      <c r="K50" s="76"/>
      <c r="L50" s="76"/>
      <c r="M50" s="76"/>
      <c r="N50" s="76"/>
      <c r="O50" s="76"/>
      <c r="P50" s="76"/>
      <c r="Q50" s="76"/>
      <c r="R50" s="76"/>
      <c r="S50" s="76"/>
      <c r="T50" s="76"/>
      <c r="U50" s="76"/>
      <c r="V50" s="76"/>
      <c r="W50" s="76"/>
      <c r="X50" s="76"/>
    </row>
    <row r="51" spans="1:24" ht="14.25" customHeight="1" x14ac:dyDescent="0.3">
      <c r="A51" s="76"/>
      <c r="B51" s="76"/>
      <c r="C51" s="76"/>
      <c r="D51" s="76"/>
      <c r="E51" s="76"/>
      <c r="F51" s="76"/>
      <c r="G51" s="76"/>
      <c r="H51" s="76"/>
      <c r="I51" s="76"/>
      <c r="J51" s="76"/>
      <c r="K51" s="76"/>
      <c r="L51" s="76"/>
      <c r="M51" s="76"/>
      <c r="N51" s="76"/>
      <c r="O51" s="76"/>
      <c r="P51" s="76"/>
      <c r="Q51" s="76"/>
      <c r="R51" s="76"/>
      <c r="S51" s="76"/>
      <c r="T51" s="76"/>
      <c r="U51" s="76"/>
      <c r="V51" s="76"/>
      <c r="W51" s="76"/>
      <c r="X51" s="76"/>
    </row>
    <row r="52" spans="1:24" ht="14.25" customHeight="1" x14ac:dyDescent="0.3">
      <c r="A52" s="76"/>
      <c r="B52" s="76"/>
      <c r="C52" s="76"/>
      <c r="D52" s="76"/>
      <c r="E52" s="76"/>
      <c r="F52" s="76"/>
      <c r="G52" s="76"/>
      <c r="H52" s="76"/>
      <c r="I52" s="76"/>
      <c r="J52" s="76"/>
      <c r="K52" s="76"/>
      <c r="L52" s="76"/>
      <c r="M52" s="76"/>
      <c r="N52" s="76"/>
      <c r="O52" s="76"/>
      <c r="P52" s="76"/>
      <c r="Q52" s="76"/>
      <c r="R52" s="76"/>
      <c r="S52" s="76"/>
      <c r="T52" s="76"/>
      <c r="U52" s="76"/>
      <c r="V52" s="76"/>
      <c r="W52" s="76"/>
      <c r="X52" s="76"/>
    </row>
    <row r="53" spans="1:24" ht="14.25" customHeight="1" x14ac:dyDescent="0.3">
      <c r="A53" s="76"/>
      <c r="B53" s="76"/>
      <c r="C53" s="76"/>
      <c r="D53" s="76"/>
      <c r="E53" s="76"/>
      <c r="F53" s="76"/>
      <c r="G53" s="76"/>
      <c r="H53" s="76"/>
      <c r="I53" s="76"/>
      <c r="J53" s="76"/>
      <c r="K53" s="76"/>
      <c r="L53" s="76"/>
      <c r="M53" s="76"/>
      <c r="N53" s="76"/>
      <c r="O53" s="76"/>
      <c r="P53" s="76"/>
      <c r="Q53" s="76"/>
      <c r="R53" s="76"/>
      <c r="S53" s="76"/>
      <c r="T53" s="76"/>
      <c r="U53" s="76"/>
      <c r="V53" s="76"/>
      <c r="W53" s="76"/>
      <c r="X53" s="76"/>
    </row>
    <row r="54" spans="1:24" ht="14.25" customHeight="1" x14ac:dyDescent="0.3">
      <c r="A54" s="76"/>
      <c r="B54" s="76"/>
      <c r="C54" s="76"/>
      <c r="D54" s="76"/>
      <c r="E54" s="76"/>
      <c r="F54" s="76"/>
      <c r="G54" s="76"/>
      <c r="H54" s="76"/>
      <c r="I54" s="76"/>
      <c r="J54" s="76"/>
      <c r="K54" s="76"/>
      <c r="L54" s="76"/>
      <c r="M54" s="76"/>
      <c r="N54" s="76"/>
      <c r="O54" s="76"/>
      <c r="P54" s="76"/>
      <c r="Q54" s="76"/>
      <c r="R54" s="76"/>
      <c r="S54" s="76"/>
      <c r="T54" s="76"/>
      <c r="U54" s="76"/>
      <c r="V54" s="76"/>
      <c r="W54" s="76"/>
      <c r="X54" s="76"/>
    </row>
    <row r="55" spans="1:24" ht="14.25" customHeight="1" x14ac:dyDescent="0.3">
      <c r="A55" s="76"/>
      <c r="B55" s="76"/>
      <c r="C55" s="76"/>
      <c r="D55" s="76"/>
      <c r="E55" s="76"/>
      <c r="F55" s="76"/>
      <c r="G55" s="76"/>
      <c r="H55" s="76"/>
      <c r="I55" s="76"/>
      <c r="J55" s="76"/>
      <c r="K55" s="76"/>
      <c r="L55" s="76"/>
      <c r="M55" s="76"/>
      <c r="N55" s="76"/>
      <c r="O55" s="76"/>
      <c r="P55" s="76"/>
      <c r="Q55" s="76"/>
      <c r="R55" s="76"/>
      <c r="S55" s="76"/>
      <c r="T55" s="76"/>
      <c r="U55" s="76"/>
      <c r="V55" s="76"/>
      <c r="W55" s="76"/>
      <c r="X55" s="76"/>
    </row>
    <row r="56" spans="1:24" ht="14.25" customHeight="1" x14ac:dyDescent="0.3">
      <c r="A56" s="76"/>
      <c r="B56" s="76"/>
      <c r="C56" s="76"/>
      <c r="D56" s="76"/>
      <c r="E56" s="76"/>
      <c r="F56" s="76"/>
      <c r="G56" s="76"/>
      <c r="H56" s="76"/>
      <c r="I56" s="76"/>
      <c r="J56" s="76"/>
      <c r="K56" s="76"/>
      <c r="L56" s="76"/>
      <c r="M56" s="76"/>
      <c r="N56" s="76"/>
      <c r="O56" s="76"/>
      <c r="P56" s="76"/>
      <c r="Q56" s="76"/>
      <c r="R56" s="76"/>
      <c r="S56" s="76"/>
      <c r="T56" s="76"/>
      <c r="U56" s="76"/>
      <c r="V56" s="76"/>
      <c r="W56" s="76"/>
      <c r="X56" s="76"/>
    </row>
    <row r="57" spans="1:24" ht="14.25" customHeight="1" x14ac:dyDescent="0.3">
      <c r="A57" s="76"/>
      <c r="B57" s="76"/>
      <c r="C57" s="76"/>
      <c r="D57" s="76"/>
      <c r="E57" s="76"/>
      <c r="F57" s="76"/>
      <c r="G57" s="76"/>
      <c r="H57" s="76"/>
      <c r="I57" s="76"/>
      <c r="J57" s="76"/>
      <c r="K57" s="76"/>
      <c r="L57" s="76"/>
      <c r="M57" s="76"/>
      <c r="N57" s="76"/>
      <c r="O57" s="76"/>
      <c r="P57" s="76"/>
      <c r="Q57" s="76"/>
      <c r="R57" s="76"/>
      <c r="S57" s="76"/>
      <c r="T57" s="76"/>
      <c r="U57" s="76"/>
      <c r="V57" s="76"/>
      <c r="W57" s="76"/>
      <c r="X57" s="76"/>
    </row>
    <row r="58" spans="1:24" ht="14.25" customHeight="1" x14ac:dyDescent="0.3">
      <c r="A58" s="76"/>
      <c r="B58" s="76"/>
      <c r="C58" s="76"/>
      <c r="D58" s="76"/>
      <c r="E58" s="76"/>
      <c r="F58" s="76"/>
      <c r="G58" s="76"/>
      <c r="H58" s="76"/>
      <c r="I58" s="76"/>
      <c r="J58" s="76"/>
      <c r="K58" s="76"/>
      <c r="L58" s="76"/>
      <c r="M58" s="76"/>
      <c r="N58" s="76"/>
      <c r="O58" s="76"/>
      <c r="P58" s="76"/>
      <c r="Q58" s="76"/>
      <c r="R58" s="76"/>
      <c r="S58" s="76"/>
      <c r="T58" s="76"/>
      <c r="U58" s="76"/>
      <c r="V58" s="76"/>
      <c r="W58" s="76"/>
      <c r="X58" s="76"/>
    </row>
    <row r="59" spans="1:24" ht="14.25" customHeight="1" x14ac:dyDescent="0.3">
      <c r="A59" s="76"/>
      <c r="B59" s="76"/>
      <c r="C59" s="76"/>
      <c r="D59" s="76"/>
      <c r="E59" s="76"/>
      <c r="F59" s="76"/>
      <c r="G59" s="76"/>
      <c r="H59" s="76"/>
      <c r="I59" s="76"/>
      <c r="J59" s="76"/>
      <c r="K59" s="76"/>
      <c r="L59" s="76"/>
      <c r="M59" s="76"/>
      <c r="N59" s="76"/>
      <c r="O59" s="76"/>
      <c r="P59" s="76"/>
      <c r="Q59" s="76"/>
      <c r="R59" s="76"/>
      <c r="S59" s="76"/>
      <c r="T59" s="76"/>
      <c r="U59" s="76"/>
      <c r="V59" s="76"/>
      <c r="W59" s="76"/>
      <c r="X59" s="76"/>
    </row>
    <row r="60" spans="1:24" ht="14.25" customHeight="1" x14ac:dyDescent="0.3">
      <c r="A60" s="76"/>
      <c r="B60" s="76"/>
      <c r="C60" s="76"/>
      <c r="D60" s="76"/>
      <c r="E60" s="76"/>
      <c r="F60" s="76"/>
      <c r="G60" s="76"/>
      <c r="H60" s="76"/>
      <c r="I60" s="76"/>
      <c r="J60" s="76"/>
      <c r="K60" s="76"/>
      <c r="L60" s="76"/>
      <c r="M60" s="76"/>
      <c r="N60" s="76"/>
      <c r="O60" s="76"/>
      <c r="P60" s="76"/>
      <c r="Q60" s="76"/>
      <c r="R60" s="76"/>
      <c r="S60" s="76"/>
      <c r="T60" s="76"/>
      <c r="U60" s="76"/>
      <c r="V60" s="76"/>
      <c r="W60" s="76"/>
      <c r="X60" s="76"/>
    </row>
    <row r="61" spans="1:24" ht="14.25" customHeight="1" x14ac:dyDescent="0.3">
      <c r="A61" s="76"/>
      <c r="B61" s="76"/>
      <c r="C61" s="76"/>
      <c r="D61" s="76"/>
      <c r="E61" s="76"/>
      <c r="F61" s="76"/>
      <c r="G61" s="76"/>
      <c r="H61" s="76"/>
      <c r="I61" s="76"/>
      <c r="J61" s="76"/>
      <c r="K61" s="76"/>
      <c r="L61" s="76"/>
      <c r="M61" s="76"/>
      <c r="N61" s="76"/>
      <c r="O61" s="76"/>
      <c r="P61" s="76"/>
      <c r="Q61" s="76"/>
      <c r="R61" s="76"/>
      <c r="S61" s="76"/>
      <c r="T61" s="76"/>
      <c r="U61" s="76"/>
      <c r="V61" s="76"/>
      <c r="W61" s="76"/>
      <c r="X61" s="76"/>
    </row>
    <row r="62" spans="1:24" ht="14.25" customHeight="1" x14ac:dyDescent="0.3">
      <c r="A62" s="76"/>
      <c r="B62" s="76"/>
      <c r="C62" s="76"/>
      <c r="D62" s="76"/>
      <c r="E62" s="76"/>
      <c r="F62" s="76"/>
      <c r="G62" s="76"/>
      <c r="H62" s="76"/>
      <c r="I62" s="76"/>
      <c r="J62" s="76"/>
      <c r="K62" s="76"/>
      <c r="L62" s="76"/>
      <c r="M62" s="76"/>
      <c r="N62" s="76"/>
      <c r="O62" s="76"/>
      <c r="P62" s="76"/>
      <c r="Q62" s="76"/>
      <c r="R62" s="76"/>
      <c r="S62" s="76"/>
      <c r="T62" s="76"/>
      <c r="U62" s="76"/>
      <c r="V62" s="76"/>
      <c r="W62" s="76"/>
      <c r="X62" s="76"/>
    </row>
    <row r="63" spans="1:24" ht="14.25" customHeight="1" x14ac:dyDescent="0.3">
      <c r="A63" s="76"/>
      <c r="B63" s="76"/>
      <c r="C63" s="76"/>
      <c r="D63" s="76"/>
      <c r="E63" s="76"/>
      <c r="F63" s="76"/>
      <c r="G63" s="76"/>
      <c r="H63" s="76"/>
      <c r="I63" s="76"/>
      <c r="J63" s="76"/>
      <c r="K63" s="76"/>
      <c r="L63" s="76"/>
      <c r="M63" s="76"/>
      <c r="N63" s="76"/>
      <c r="O63" s="76"/>
      <c r="P63" s="76"/>
      <c r="Q63" s="76"/>
      <c r="R63" s="76"/>
      <c r="S63" s="76"/>
      <c r="T63" s="76"/>
      <c r="U63" s="76"/>
      <c r="V63" s="76"/>
      <c r="W63" s="76"/>
      <c r="X63" s="76"/>
    </row>
    <row r="64" spans="1:24" ht="14.25" customHeight="1" x14ac:dyDescent="0.3">
      <c r="A64" s="76"/>
      <c r="B64" s="76"/>
      <c r="C64" s="76"/>
      <c r="D64" s="76"/>
      <c r="E64" s="76"/>
      <c r="F64" s="76"/>
      <c r="G64" s="76"/>
      <c r="H64" s="76"/>
      <c r="I64" s="76"/>
      <c r="J64" s="76"/>
      <c r="K64" s="76"/>
      <c r="L64" s="76"/>
      <c r="M64" s="76"/>
      <c r="N64" s="76"/>
      <c r="O64" s="76"/>
      <c r="P64" s="76"/>
      <c r="Q64" s="76"/>
      <c r="R64" s="76"/>
      <c r="S64" s="76"/>
      <c r="T64" s="76"/>
      <c r="U64" s="76"/>
      <c r="V64" s="76"/>
      <c r="W64" s="76"/>
      <c r="X64" s="76"/>
    </row>
    <row r="65" spans="1:24" ht="14.25" customHeight="1" x14ac:dyDescent="0.3">
      <c r="A65" s="76"/>
      <c r="B65" s="76"/>
      <c r="C65" s="76"/>
      <c r="D65" s="76"/>
      <c r="E65" s="76"/>
      <c r="F65" s="76"/>
      <c r="G65" s="76"/>
      <c r="H65" s="76"/>
      <c r="I65" s="76"/>
      <c r="J65" s="76"/>
      <c r="K65" s="76"/>
      <c r="L65" s="76"/>
      <c r="M65" s="76"/>
      <c r="N65" s="76"/>
      <c r="O65" s="76"/>
      <c r="P65" s="76"/>
      <c r="Q65" s="76"/>
      <c r="R65" s="76"/>
      <c r="S65" s="76"/>
      <c r="T65" s="76"/>
      <c r="U65" s="76"/>
      <c r="V65" s="76"/>
      <c r="W65" s="76"/>
      <c r="X65" s="76"/>
    </row>
    <row r="66" spans="1:24" ht="14.25" customHeight="1" x14ac:dyDescent="0.3">
      <c r="A66" s="76"/>
      <c r="B66" s="76"/>
      <c r="C66" s="76"/>
      <c r="D66" s="76"/>
      <c r="E66" s="76"/>
      <c r="F66" s="76"/>
      <c r="G66" s="76"/>
      <c r="H66" s="76"/>
      <c r="I66" s="76"/>
      <c r="J66" s="76"/>
      <c r="K66" s="76"/>
      <c r="L66" s="76"/>
      <c r="M66" s="76"/>
      <c r="N66" s="76"/>
      <c r="O66" s="76"/>
      <c r="P66" s="76"/>
      <c r="Q66" s="76"/>
      <c r="R66" s="76"/>
      <c r="S66" s="76"/>
      <c r="T66" s="76"/>
      <c r="U66" s="76"/>
      <c r="V66" s="76"/>
      <c r="W66" s="76"/>
      <c r="X66" s="76"/>
    </row>
    <row r="67" spans="1:24" ht="14.25" customHeight="1" x14ac:dyDescent="0.3">
      <c r="A67" s="76"/>
      <c r="B67" s="76"/>
      <c r="C67" s="76"/>
      <c r="D67" s="76"/>
      <c r="E67" s="76"/>
      <c r="F67" s="76"/>
      <c r="G67" s="76"/>
      <c r="H67" s="76"/>
      <c r="I67" s="76"/>
      <c r="J67" s="76"/>
      <c r="K67" s="76"/>
      <c r="L67" s="76"/>
      <c r="M67" s="76"/>
      <c r="N67" s="76"/>
      <c r="O67" s="76"/>
      <c r="P67" s="76"/>
      <c r="Q67" s="76"/>
      <c r="R67" s="76"/>
      <c r="S67" s="76"/>
      <c r="T67" s="76"/>
      <c r="U67" s="76"/>
      <c r="V67" s="76"/>
      <c r="W67" s="76"/>
      <c r="X67" s="76"/>
    </row>
    <row r="68" spans="1:24" ht="14.25" customHeight="1" x14ac:dyDescent="0.3">
      <c r="A68" s="76"/>
      <c r="B68" s="76"/>
      <c r="C68" s="76"/>
      <c r="D68" s="76"/>
      <c r="E68" s="76"/>
      <c r="F68" s="76"/>
      <c r="G68" s="76"/>
      <c r="H68" s="76"/>
      <c r="I68" s="76"/>
      <c r="J68" s="76"/>
      <c r="K68" s="76"/>
      <c r="L68" s="76"/>
      <c r="M68" s="76"/>
      <c r="N68" s="76"/>
      <c r="O68" s="76"/>
      <c r="P68" s="76"/>
      <c r="Q68" s="76"/>
      <c r="R68" s="76"/>
      <c r="S68" s="76"/>
      <c r="T68" s="76"/>
      <c r="U68" s="76"/>
      <c r="V68" s="76"/>
      <c r="W68" s="76"/>
      <c r="X68" s="76"/>
    </row>
    <row r="69" spans="1:24" ht="14.25" customHeight="1" x14ac:dyDescent="0.3">
      <c r="A69" s="76"/>
      <c r="B69" s="76"/>
      <c r="C69" s="76"/>
      <c r="D69" s="76"/>
      <c r="E69" s="76"/>
      <c r="F69" s="76"/>
      <c r="G69" s="76"/>
      <c r="H69" s="76"/>
      <c r="I69" s="76"/>
      <c r="J69" s="76"/>
      <c r="K69" s="76"/>
      <c r="L69" s="76"/>
      <c r="M69" s="76"/>
      <c r="N69" s="76"/>
      <c r="O69" s="76"/>
      <c r="P69" s="76"/>
      <c r="Q69" s="76"/>
      <c r="R69" s="76"/>
      <c r="S69" s="76"/>
      <c r="T69" s="76"/>
      <c r="U69" s="76"/>
      <c r="V69" s="76"/>
      <c r="W69" s="76"/>
      <c r="X69" s="76"/>
    </row>
    <row r="70" spans="1:24" ht="14.25" customHeight="1" x14ac:dyDescent="0.3">
      <c r="A70" s="76"/>
      <c r="B70" s="76"/>
      <c r="C70" s="76"/>
      <c r="D70" s="76"/>
      <c r="E70" s="76"/>
      <c r="F70" s="76"/>
      <c r="G70" s="76"/>
      <c r="H70" s="76"/>
      <c r="I70" s="76"/>
      <c r="J70" s="76"/>
      <c r="K70" s="76"/>
      <c r="L70" s="76"/>
      <c r="M70" s="76"/>
      <c r="N70" s="76"/>
      <c r="O70" s="76"/>
      <c r="P70" s="76"/>
      <c r="Q70" s="76"/>
      <c r="R70" s="76"/>
      <c r="S70" s="76"/>
      <c r="T70" s="76"/>
      <c r="U70" s="76"/>
      <c r="V70" s="76"/>
      <c r="W70" s="76"/>
      <c r="X70" s="76"/>
    </row>
    <row r="71" spans="1:24" ht="14.25" customHeight="1" x14ac:dyDescent="0.3">
      <c r="A71" s="76"/>
      <c r="B71" s="76"/>
      <c r="C71" s="76"/>
      <c r="D71" s="76"/>
      <c r="E71" s="76"/>
      <c r="F71" s="76"/>
      <c r="G71" s="76"/>
      <c r="H71" s="76"/>
      <c r="I71" s="76"/>
      <c r="J71" s="76"/>
      <c r="K71" s="76"/>
      <c r="L71" s="76"/>
      <c r="M71" s="76"/>
      <c r="N71" s="76"/>
      <c r="O71" s="76"/>
      <c r="P71" s="76"/>
      <c r="Q71" s="76"/>
      <c r="R71" s="76"/>
      <c r="S71" s="76"/>
      <c r="T71" s="76"/>
      <c r="U71" s="76"/>
      <c r="V71" s="76"/>
      <c r="W71" s="76"/>
      <c r="X71" s="76"/>
    </row>
    <row r="72" spans="1:24" ht="14.25" customHeight="1" x14ac:dyDescent="0.3">
      <c r="A72" s="76"/>
      <c r="B72" s="76"/>
      <c r="C72" s="76"/>
      <c r="D72" s="76"/>
      <c r="E72" s="76"/>
      <c r="F72" s="76"/>
      <c r="G72" s="76"/>
      <c r="H72" s="76"/>
      <c r="I72" s="76"/>
      <c r="J72" s="76"/>
      <c r="K72" s="76"/>
      <c r="L72" s="76"/>
      <c r="M72" s="76"/>
      <c r="N72" s="76"/>
      <c r="O72" s="76"/>
      <c r="P72" s="76"/>
      <c r="Q72" s="76"/>
      <c r="R72" s="76"/>
      <c r="S72" s="76"/>
      <c r="T72" s="76"/>
      <c r="U72" s="76"/>
      <c r="V72" s="76"/>
      <c r="W72" s="76"/>
      <c r="X72" s="76"/>
    </row>
    <row r="73" spans="1:24" ht="14.25" customHeight="1" x14ac:dyDescent="0.3">
      <c r="A73" s="76"/>
      <c r="B73" s="76"/>
      <c r="C73" s="76"/>
      <c r="D73" s="76"/>
      <c r="E73" s="76"/>
      <c r="F73" s="76"/>
      <c r="G73" s="76"/>
      <c r="H73" s="76"/>
      <c r="I73" s="76"/>
      <c r="J73" s="76"/>
      <c r="K73" s="76"/>
      <c r="L73" s="76"/>
      <c r="M73" s="76"/>
      <c r="N73" s="76"/>
      <c r="O73" s="76"/>
      <c r="P73" s="76"/>
      <c r="Q73" s="76"/>
      <c r="R73" s="76"/>
      <c r="S73" s="76"/>
      <c r="T73" s="76"/>
      <c r="U73" s="76"/>
      <c r="V73" s="76"/>
      <c r="W73" s="76"/>
      <c r="X73" s="76"/>
    </row>
    <row r="74" spans="1:24" ht="14.25" customHeight="1" x14ac:dyDescent="0.3">
      <c r="A74" s="76"/>
      <c r="B74" s="76"/>
      <c r="C74" s="76"/>
      <c r="D74" s="76"/>
      <c r="E74" s="76"/>
      <c r="F74" s="76"/>
      <c r="G74" s="76"/>
      <c r="H74" s="76"/>
      <c r="I74" s="76"/>
      <c r="J74" s="76"/>
      <c r="K74" s="76"/>
      <c r="L74" s="76"/>
      <c r="M74" s="76"/>
      <c r="N74" s="76"/>
      <c r="O74" s="76"/>
      <c r="P74" s="76"/>
      <c r="Q74" s="76"/>
      <c r="R74" s="76"/>
      <c r="S74" s="76"/>
      <c r="T74" s="76"/>
      <c r="U74" s="76"/>
      <c r="V74" s="76"/>
      <c r="W74" s="76"/>
      <c r="X74" s="76"/>
    </row>
    <row r="75" spans="1:24" ht="14.25" customHeight="1" x14ac:dyDescent="0.3">
      <c r="A75" s="76"/>
      <c r="B75" s="76"/>
      <c r="C75" s="76"/>
      <c r="D75" s="76"/>
      <c r="E75" s="76"/>
      <c r="F75" s="76"/>
      <c r="G75" s="76"/>
      <c r="H75" s="76"/>
      <c r="I75" s="76"/>
      <c r="J75" s="76"/>
      <c r="K75" s="76"/>
      <c r="L75" s="76"/>
      <c r="M75" s="76"/>
      <c r="N75" s="76"/>
      <c r="O75" s="76"/>
      <c r="P75" s="76"/>
      <c r="Q75" s="76"/>
      <c r="R75" s="76"/>
      <c r="S75" s="76"/>
      <c r="T75" s="76"/>
      <c r="U75" s="76"/>
      <c r="V75" s="76"/>
      <c r="W75" s="76"/>
      <c r="X75" s="76"/>
    </row>
    <row r="76" spans="1:24" ht="14.25" customHeight="1" x14ac:dyDescent="0.3">
      <c r="A76" s="76"/>
      <c r="B76" s="76"/>
      <c r="C76" s="76"/>
      <c r="D76" s="76"/>
      <c r="E76" s="76"/>
      <c r="F76" s="76"/>
      <c r="G76" s="76"/>
      <c r="H76" s="76"/>
      <c r="I76" s="76"/>
      <c r="J76" s="76"/>
      <c r="K76" s="76"/>
      <c r="L76" s="76"/>
      <c r="M76" s="76"/>
      <c r="N76" s="76"/>
      <c r="O76" s="76"/>
      <c r="P76" s="76"/>
      <c r="Q76" s="76"/>
      <c r="R76" s="76"/>
      <c r="S76" s="76"/>
      <c r="T76" s="76"/>
      <c r="U76" s="76"/>
      <c r="V76" s="76"/>
      <c r="W76" s="76"/>
      <c r="X76" s="76"/>
    </row>
    <row r="77" spans="1:24" ht="14.25" customHeight="1" x14ac:dyDescent="0.3">
      <c r="A77" s="76"/>
      <c r="B77" s="76"/>
      <c r="C77" s="76"/>
      <c r="D77" s="76"/>
      <c r="E77" s="76"/>
      <c r="F77" s="76"/>
      <c r="G77" s="76"/>
      <c r="H77" s="76"/>
      <c r="I77" s="76"/>
      <c r="J77" s="76"/>
      <c r="K77" s="76"/>
      <c r="L77" s="76"/>
      <c r="M77" s="76"/>
      <c r="N77" s="76"/>
      <c r="O77" s="76"/>
      <c r="P77" s="76"/>
      <c r="Q77" s="76"/>
      <c r="R77" s="76"/>
      <c r="S77" s="76"/>
      <c r="T77" s="76"/>
      <c r="U77" s="76"/>
      <c r="V77" s="76"/>
      <c r="W77" s="76"/>
      <c r="X77" s="76"/>
    </row>
    <row r="78" spans="1:24" ht="14.25" customHeight="1" x14ac:dyDescent="0.3">
      <c r="A78" s="76"/>
      <c r="B78" s="76"/>
      <c r="C78" s="76"/>
      <c r="D78" s="76"/>
      <c r="E78" s="76"/>
      <c r="F78" s="76"/>
      <c r="G78" s="76"/>
      <c r="H78" s="76"/>
      <c r="I78" s="76"/>
      <c r="J78" s="76"/>
      <c r="K78" s="76"/>
      <c r="L78" s="76"/>
      <c r="M78" s="76"/>
      <c r="N78" s="76"/>
      <c r="O78" s="76"/>
      <c r="P78" s="76"/>
      <c r="Q78" s="76"/>
      <c r="R78" s="76"/>
      <c r="S78" s="76"/>
      <c r="T78" s="76"/>
      <c r="U78" s="76"/>
      <c r="V78" s="76"/>
      <c r="W78" s="76"/>
      <c r="X78" s="76"/>
    </row>
    <row r="79" spans="1:24" ht="14.25" customHeight="1" x14ac:dyDescent="0.3">
      <c r="A79" s="76"/>
      <c r="B79" s="76"/>
      <c r="C79" s="76"/>
      <c r="D79" s="76"/>
      <c r="E79" s="76"/>
      <c r="F79" s="76"/>
      <c r="G79" s="76"/>
      <c r="H79" s="76"/>
      <c r="I79" s="76"/>
      <c r="J79" s="76"/>
      <c r="K79" s="76"/>
      <c r="L79" s="76"/>
      <c r="M79" s="76"/>
      <c r="N79" s="76"/>
      <c r="O79" s="76"/>
      <c r="P79" s="76"/>
      <c r="Q79" s="76"/>
      <c r="R79" s="76"/>
      <c r="S79" s="76"/>
      <c r="T79" s="76"/>
      <c r="U79" s="76"/>
      <c r="V79" s="76"/>
      <c r="W79" s="76"/>
      <c r="X79" s="76"/>
    </row>
    <row r="80" spans="1:24" ht="14.25" customHeight="1" x14ac:dyDescent="0.3">
      <c r="A80" s="76"/>
      <c r="B80" s="76"/>
      <c r="C80" s="76"/>
      <c r="D80" s="76"/>
      <c r="E80" s="76"/>
      <c r="F80" s="76"/>
      <c r="G80" s="76"/>
      <c r="H80" s="76"/>
      <c r="I80" s="76"/>
      <c r="J80" s="76"/>
      <c r="K80" s="76"/>
      <c r="L80" s="76"/>
      <c r="M80" s="76"/>
      <c r="N80" s="76"/>
      <c r="O80" s="76"/>
      <c r="P80" s="76"/>
      <c r="Q80" s="76"/>
      <c r="R80" s="76"/>
      <c r="S80" s="76"/>
      <c r="T80" s="76"/>
      <c r="U80" s="76"/>
      <c r="V80" s="76"/>
      <c r="W80" s="76"/>
      <c r="X80" s="76"/>
    </row>
    <row r="81" spans="1:24" ht="14.25" customHeight="1" x14ac:dyDescent="0.3">
      <c r="A81" s="76"/>
      <c r="B81" s="76"/>
      <c r="C81" s="76"/>
      <c r="D81" s="76"/>
      <c r="E81" s="76"/>
      <c r="F81" s="76"/>
      <c r="G81" s="76"/>
      <c r="H81" s="76"/>
      <c r="I81" s="76"/>
      <c r="J81" s="76"/>
      <c r="K81" s="76"/>
      <c r="L81" s="76"/>
      <c r="M81" s="76"/>
      <c r="N81" s="76"/>
      <c r="O81" s="76"/>
      <c r="P81" s="76"/>
      <c r="Q81" s="76"/>
      <c r="R81" s="76"/>
      <c r="S81" s="76"/>
      <c r="T81" s="76"/>
      <c r="U81" s="76"/>
      <c r="V81" s="76"/>
      <c r="W81" s="76"/>
      <c r="X81" s="76"/>
    </row>
    <row r="82" spans="1:24" ht="14.25" customHeight="1" x14ac:dyDescent="0.3">
      <c r="A82" s="76"/>
      <c r="B82" s="76"/>
      <c r="C82" s="76"/>
      <c r="D82" s="76"/>
      <c r="E82" s="76"/>
      <c r="F82" s="76"/>
      <c r="G82" s="76"/>
      <c r="H82" s="76"/>
      <c r="I82" s="76"/>
      <c r="J82" s="76"/>
      <c r="K82" s="76"/>
      <c r="L82" s="76"/>
      <c r="M82" s="76"/>
      <c r="N82" s="76"/>
      <c r="O82" s="76"/>
      <c r="P82" s="76"/>
      <c r="Q82" s="76"/>
      <c r="R82" s="76"/>
      <c r="S82" s="76"/>
      <c r="T82" s="76"/>
      <c r="U82" s="76"/>
      <c r="V82" s="76"/>
      <c r="W82" s="76"/>
      <c r="X82" s="76"/>
    </row>
    <row r="83" spans="1:24" ht="14.25" customHeight="1" x14ac:dyDescent="0.3">
      <c r="A83" s="76"/>
      <c r="B83" s="76"/>
      <c r="C83" s="76"/>
      <c r="D83" s="76"/>
      <c r="E83" s="76"/>
      <c r="F83" s="76"/>
      <c r="G83" s="76"/>
      <c r="H83" s="76"/>
      <c r="I83" s="76"/>
      <c r="J83" s="76"/>
      <c r="K83" s="76"/>
      <c r="L83" s="76"/>
      <c r="M83" s="76"/>
      <c r="N83" s="76"/>
      <c r="O83" s="76"/>
      <c r="P83" s="76"/>
      <c r="Q83" s="76"/>
      <c r="R83" s="76"/>
      <c r="S83" s="76"/>
      <c r="T83" s="76"/>
      <c r="U83" s="76"/>
      <c r="V83" s="76"/>
      <c r="W83" s="76"/>
      <c r="X83" s="76"/>
    </row>
    <row r="84" spans="1:24" ht="14.25" customHeight="1" x14ac:dyDescent="0.3">
      <c r="A84" s="76"/>
      <c r="B84" s="76"/>
      <c r="C84" s="76"/>
      <c r="D84" s="76"/>
      <c r="E84" s="76"/>
      <c r="F84" s="76"/>
      <c r="G84" s="76"/>
      <c r="H84" s="76"/>
      <c r="I84" s="76"/>
      <c r="J84" s="76"/>
      <c r="K84" s="76"/>
      <c r="L84" s="76"/>
      <c r="M84" s="76"/>
      <c r="N84" s="76"/>
      <c r="O84" s="76"/>
      <c r="P84" s="76"/>
      <c r="Q84" s="76"/>
      <c r="R84" s="76"/>
      <c r="S84" s="76"/>
      <c r="T84" s="76"/>
      <c r="U84" s="76"/>
      <c r="V84" s="76"/>
      <c r="W84" s="76"/>
      <c r="X84" s="76"/>
    </row>
    <row r="85" spans="1:24" ht="14.25" customHeight="1" x14ac:dyDescent="0.3">
      <c r="A85" s="76"/>
      <c r="B85" s="76"/>
      <c r="C85" s="76"/>
      <c r="D85" s="76"/>
      <c r="E85" s="76"/>
      <c r="F85" s="76"/>
      <c r="G85" s="76"/>
      <c r="H85" s="76"/>
      <c r="I85" s="76"/>
      <c r="J85" s="76"/>
      <c r="K85" s="76"/>
      <c r="L85" s="76"/>
      <c r="M85" s="76"/>
      <c r="N85" s="76"/>
      <c r="O85" s="76"/>
      <c r="P85" s="76"/>
      <c r="Q85" s="76"/>
      <c r="R85" s="76"/>
      <c r="S85" s="76"/>
      <c r="T85" s="76"/>
      <c r="U85" s="76"/>
      <c r="V85" s="76"/>
      <c r="W85" s="76"/>
      <c r="X85" s="76"/>
    </row>
    <row r="86" spans="1:24" ht="14.25" customHeight="1" x14ac:dyDescent="0.3">
      <c r="A86" s="76"/>
      <c r="B86" s="76"/>
      <c r="C86" s="76"/>
      <c r="D86" s="76"/>
      <c r="E86" s="76"/>
      <c r="F86" s="76"/>
      <c r="G86" s="76"/>
      <c r="H86" s="76"/>
      <c r="I86" s="76"/>
      <c r="J86" s="76"/>
      <c r="K86" s="76"/>
      <c r="L86" s="76"/>
      <c r="M86" s="76"/>
      <c r="N86" s="76"/>
      <c r="O86" s="76"/>
      <c r="P86" s="76"/>
      <c r="Q86" s="76"/>
      <c r="R86" s="76"/>
      <c r="S86" s="76"/>
      <c r="T86" s="76"/>
      <c r="U86" s="76"/>
      <c r="V86" s="76"/>
      <c r="W86" s="76"/>
      <c r="X86" s="76"/>
    </row>
    <row r="87" spans="1:24" ht="14.25" customHeight="1" x14ac:dyDescent="0.3">
      <c r="A87" s="76"/>
      <c r="B87" s="76"/>
      <c r="C87" s="76"/>
      <c r="D87" s="76"/>
      <c r="E87" s="76"/>
      <c r="F87" s="76"/>
      <c r="G87" s="76"/>
      <c r="H87" s="76"/>
      <c r="I87" s="76"/>
      <c r="J87" s="76"/>
      <c r="K87" s="76"/>
      <c r="L87" s="76"/>
      <c r="M87" s="76"/>
      <c r="N87" s="76"/>
      <c r="O87" s="76"/>
      <c r="P87" s="76"/>
      <c r="Q87" s="76"/>
      <c r="R87" s="76"/>
      <c r="S87" s="76"/>
      <c r="T87" s="76"/>
      <c r="U87" s="76"/>
      <c r="V87" s="76"/>
      <c r="W87" s="76"/>
      <c r="X87" s="76"/>
    </row>
    <row r="88" spans="1:24" ht="14.25" customHeight="1" x14ac:dyDescent="0.3">
      <c r="A88" s="76"/>
      <c r="B88" s="76"/>
      <c r="C88" s="76"/>
      <c r="D88" s="76"/>
      <c r="E88" s="76"/>
      <c r="F88" s="76"/>
      <c r="G88" s="76"/>
      <c r="H88" s="76"/>
      <c r="I88" s="76"/>
      <c r="J88" s="76"/>
      <c r="K88" s="76"/>
      <c r="L88" s="76"/>
      <c r="M88" s="76"/>
      <c r="N88" s="76"/>
      <c r="O88" s="76"/>
      <c r="P88" s="76"/>
      <c r="Q88" s="76"/>
      <c r="R88" s="76"/>
      <c r="S88" s="76"/>
      <c r="T88" s="76"/>
      <c r="U88" s="76"/>
      <c r="V88" s="76"/>
      <c r="W88" s="76"/>
      <c r="X88" s="76"/>
    </row>
    <row r="89" spans="1:24" ht="14.25" customHeight="1" x14ac:dyDescent="0.3">
      <c r="A89" s="76"/>
      <c r="B89" s="76"/>
      <c r="C89" s="76"/>
      <c r="D89" s="76"/>
      <c r="E89" s="76"/>
      <c r="F89" s="76"/>
      <c r="G89" s="76"/>
      <c r="H89" s="76"/>
      <c r="I89" s="76"/>
      <c r="J89" s="76"/>
      <c r="K89" s="76"/>
      <c r="L89" s="76"/>
      <c r="M89" s="76"/>
      <c r="N89" s="76"/>
      <c r="O89" s="76"/>
      <c r="P89" s="76"/>
      <c r="Q89" s="76"/>
      <c r="R89" s="76"/>
      <c r="S89" s="76"/>
      <c r="T89" s="76"/>
      <c r="U89" s="76"/>
      <c r="V89" s="76"/>
      <c r="W89" s="76"/>
      <c r="X89" s="76"/>
    </row>
    <row r="90" spans="1:24" ht="14.25" customHeight="1" x14ac:dyDescent="0.3">
      <c r="A90" s="76"/>
      <c r="B90" s="76"/>
      <c r="C90" s="76"/>
      <c r="D90" s="76"/>
      <c r="E90" s="76"/>
      <c r="F90" s="76"/>
      <c r="G90" s="76"/>
      <c r="H90" s="76"/>
      <c r="I90" s="76"/>
      <c r="J90" s="76"/>
      <c r="K90" s="76"/>
      <c r="L90" s="76"/>
      <c r="M90" s="76"/>
      <c r="N90" s="76"/>
      <c r="O90" s="76"/>
      <c r="P90" s="76"/>
      <c r="Q90" s="76"/>
      <c r="R90" s="76"/>
      <c r="S90" s="76"/>
      <c r="T90" s="76"/>
      <c r="U90" s="76"/>
      <c r="V90" s="76"/>
      <c r="W90" s="76"/>
      <c r="X90" s="76"/>
    </row>
    <row r="91" spans="1:24" ht="14.25" customHeight="1" x14ac:dyDescent="0.3">
      <c r="A91" s="76"/>
      <c r="B91" s="76"/>
      <c r="C91" s="76"/>
      <c r="D91" s="76"/>
      <c r="E91" s="76"/>
      <c r="F91" s="76"/>
      <c r="G91" s="76"/>
      <c r="H91" s="76"/>
      <c r="I91" s="76"/>
      <c r="J91" s="76"/>
      <c r="K91" s="76"/>
      <c r="L91" s="76"/>
      <c r="M91" s="76"/>
      <c r="N91" s="76"/>
      <c r="O91" s="76"/>
      <c r="P91" s="76"/>
      <c r="Q91" s="76"/>
      <c r="R91" s="76"/>
      <c r="S91" s="76"/>
      <c r="T91" s="76"/>
      <c r="U91" s="76"/>
      <c r="V91" s="76"/>
      <c r="W91" s="76"/>
      <c r="X91" s="76"/>
    </row>
    <row r="92" spans="1:24" ht="14.25" customHeight="1" x14ac:dyDescent="0.3">
      <c r="A92" s="76"/>
      <c r="B92" s="76"/>
      <c r="C92" s="76"/>
      <c r="D92" s="76"/>
      <c r="E92" s="76"/>
      <c r="F92" s="76"/>
      <c r="G92" s="76"/>
      <c r="H92" s="76"/>
      <c r="I92" s="76"/>
      <c r="J92" s="76"/>
      <c r="K92" s="76"/>
      <c r="L92" s="76"/>
      <c r="M92" s="76"/>
      <c r="N92" s="76"/>
      <c r="O92" s="76"/>
      <c r="P92" s="76"/>
      <c r="Q92" s="76"/>
      <c r="R92" s="76"/>
      <c r="S92" s="76"/>
      <c r="T92" s="76"/>
      <c r="U92" s="76"/>
      <c r="V92" s="76"/>
      <c r="W92" s="76"/>
      <c r="X92" s="76"/>
    </row>
    <row r="93" spans="1:24" ht="14.25" customHeight="1" x14ac:dyDescent="0.3">
      <c r="A93" s="76"/>
      <c r="B93" s="76"/>
      <c r="C93" s="76"/>
      <c r="D93" s="76"/>
      <c r="E93" s="76"/>
      <c r="F93" s="76"/>
      <c r="G93" s="76"/>
      <c r="H93" s="76"/>
      <c r="I93" s="76"/>
      <c r="J93" s="76"/>
      <c r="K93" s="76"/>
      <c r="L93" s="76"/>
      <c r="M93" s="76"/>
      <c r="N93" s="76"/>
      <c r="O93" s="76"/>
      <c r="P93" s="76"/>
      <c r="Q93" s="76"/>
      <c r="R93" s="76"/>
      <c r="S93" s="76"/>
      <c r="T93" s="76"/>
      <c r="U93" s="76"/>
      <c r="V93" s="76"/>
      <c r="W93" s="76"/>
      <c r="X93" s="76"/>
    </row>
    <row r="94" spans="1:24" ht="14.25" customHeight="1" x14ac:dyDescent="0.3">
      <c r="A94" s="76"/>
      <c r="B94" s="76"/>
      <c r="C94" s="76"/>
      <c r="D94" s="76"/>
      <c r="E94" s="76"/>
      <c r="F94" s="76"/>
      <c r="G94" s="76"/>
      <c r="H94" s="76"/>
      <c r="I94" s="76"/>
      <c r="J94" s="76"/>
      <c r="K94" s="76"/>
      <c r="L94" s="76"/>
      <c r="M94" s="76"/>
      <c r="N94" s="76"/>
      <c r="O94" s="76"/>
      <c r="P94" s="76"/>
      <c r="Q94" s="76"/>
      <c r="R94" s="76"/>
      <c r="S94" s="76"/>
      <c r="T94" s="76"/>
      <c r="U94" s="76"/>
      <c r="V94" s="76"/>
      <c r="W94" s="76"/>
      <c r="X94" s="76"/>
    </row>
    <row r="95" spans="1:24" ht="14.25" customHeight="1" x14ac:dyDescent="0.3">
      <c r="A95" s="76"/>
      <c r="B95" s="76"/>
      <c r="C95" s="76"/>
      <c r="D95" s="76"/>
      <c r="E95" s="76"/>
      <c r="F95" s="76"/>
      <c r="G95" s="76"/>
      <c r="H95" s="76"/>
      <c r="I95" s="76"/>
      <c r="J95" s="76"/>
      <c r="K95" s="76"/>
      <c r="L95" s="76"/>
      <c r="M95" s="76"/>
      <c r="N95" s="76"/>
      <c r="O95" s="76"/>
      <c r="P95" s="76"/>
      <c r="Q95" s="76"/>
      <c r="R95" s="76"/>
      <c r="S95" s="76"/>
      <c r="T95" s="76"/>
      <c r="U95" s="76"/>
      <c r="V95" s="76"/>
      <c r="W95" s="76"/>
      <c r="X95" s="76"/>
    </row>
    <row r="96" spans="1:24" ht="14.25" customHeight="1" x14ac:dyDescent="0.3">
      <c r="A96" s="76"/>
      <c r="B96" s="76"/>
      <c r="C96" s="76"/>
      <c r="D96" s="76"/>
      <c r="E96" s="76"/>
      <c r="F96" s="76"/>
      <c r="G96" s="76"/>
      <c r="H96" s="76"/>
      <c r="I96" s="76"/>
      <c r="J96" s="76"/>
      <c r="K96" s="76"/>
      <c r="L96" s="76"/>
      <c r="M96" s="76"/>
      <c r="N96" s="76"/>
      <c r="O96" s="76"/>
      <c r="P96" s="76"/>
      <c r="Q96" s="76"/>
      <c r="R96" s="76"/>
      <c r="S96" s="76"/>
      <c r="T96" s="76"/>
      <c r="U96" s="76"/>
      <c r="V96" s="76"/>
      <c r="W96" s="76"/>
      <c r="X96" s="76"/>
    </row>
    <row r="97" spans="1:24" ht="14.25" customHeight="1" x14ac:dyDescent="0.3">
      <c r="A97" s="76"/>
      <c r="B97" s="76"/>
      <c r="C97" s="76"/>
      <c r="D97" s="76"/>
      <c r="E97" s="76"/>
      <c r="F97" s="76"/>
      <c r="G97" s="76"/>
      <c r="H97" s="76"/>
      <c r="I97" s="76"/>
      <c r="J97" s="76"/>
      <c r="K97" s="76"/>
      <c r="L97" s="76"/>
      <c r="M97" s="76"/>
      <c r="N97" s="76"/>
      <c r="O97" s="76"/>
      <c r="P97" s="76"/>
      <c r="Q97" s="76"/>
      <c r="R97" s="76"/>
      <c r="S97" s="76"/>
      <c r="T97" s="76"/>
      <c r="U97" s="76"/>
      <c r="V97" s="76"/>
      <c r="W97" s="76"/>
      <c r="X97" s="76"/>
    </row>
    <row r="98" spans="1:24" ht="14.25" customHeight="1" x14ac:dyDescent="0.3">
      <c r="A98" s="76"/>
      <c r="B98" s="76"/>
      <c r="C98" s="76"/>
      <c r="D98" s="76"/>
      <c r="E98" s="76"/>
      <c r="F98" s="76"/>
      <c r="G98" s="76"/>
      <c r="H98" s="76"/>
      <c r="I98" s="76"/>
      <c r="J98" s="76"/>
      <c r="K98" s="76"/>
      <c r="L98" s="76"/>
      <c r="M98" s="76"/>
      <c r="N98" s="76"/>
      <c r="O98" s="76"/>
      <c r="P98" s="76"/>
      <c r="Q98" s="76"/>
      <c r="R98" s="76"/>
      <c r="S98" s="76"/>
      <c r="T98" s="76"/>
      <c r="U98" s="76"/>
      <c r="V98" s="76"/>
      <c r="W98" s="76"/>
      <c r="X98" s="76"/>
    </row>
    <row r="99" spans="1:24" ht="14.25" customHeight="1" x14ac:dyDescent="0.3">
      <c r="A99" s="76"/>
      <c r="B99" s="76"/>
      <c r="C99" s="76"/>
      <c r="D99" s="76"/>
      <c r="E99" s="76"/>
      <c r="F99" s="76"/>
      <c r="G99" s="76"/>
      <c r="H99" s="76"/>
      <c r="I99" s="76"/>
      <c r="J99" s="76"/>
      <c r="K99" s="76"/>
      <c r="L99" s="76"/>
      <c r="M99" s="76"/>
      <c r="N99" s="76"/>
      <c r="O99" s="76"/>
      <c r="P99" s="76"/>
      <c r="Q99" s="76"/>
      <c r="R99" s="76"/>
      <c r="S99" s="76"/>
      <c r="T99" s="76"/>
      <c r="U99" s="76"/>
      <c r="V99" s="76"/>
      <c r="W99" s="76"/>
      <c r="X99" s="76"/>
    </row>
    <row r="100" spans="1:24" ht="14.25" customHeight="1" x14ac:dyDescent="0.3">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row>
    <row r="101" spans="1:24" ht="14.25" customHeight="1" x14ac:dyDescent="0.3">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row>
    <row r="102" spans="1:24" ht="14.25" customHeight="1" x14ac:dyDescent="0.3">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row>
    <row r="103" spans="1:24" ht="14.25" customHeight="1" x14ac:dyDescent="0.3">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row>
    <row r="104" spans="1:24" ht="14.25" customHeight="1" x14ac:dyDescent="0.3">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row>
    <row r="105" spans="1:24" ht="14.25" customHeight="1" x14ac:dyDescent="0.3">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row>
    <row r="106" spans="1:24" ht="14.25" customHeight="1" x14ac:dyDescent="0.3">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row>
    <row r="107" spans="1:24" ht="14.25" customHeight="1" x14ac:dyDescent="0.3">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row>
    <row r="108" spans="1:24" ht="14.25" customHeight="1" x14ac:dyDescent="0.3">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row>
    <row r="109" spans="1:24" ht="14.25" customHeight="1" x14ac:dyDescent="0.3">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row>
    <row r="110" spans="1:24" ht="14.25" customHeight="1" x14ac:dyDescent="0.3">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row>
    <row r="111" spans="1:24" ht="14.25" customHeight="1" x14ac:dyDescent="0.3">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row>
    <row r="112" spans="1:24" ht="14.25" customHeight="1" x14ac:dyDescent="0.3">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row>
    <row r="113" spans="1:24" ht="14.25" customHeight="1" x14ac:dyDescent="0.3">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row>
    <row r="114" spans="1:24" ht="14.25" customHeight="1" x14ac:dyDescent="0.3">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row>
    <row r="115" spans="1:24" ht="14.25" customHeight="1" x14ac:dyDescent="0.3">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row>
    <row r="116" spans="1:24" ht="14.25" customHeight="1" x14ac:dyDescent="0.3">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row>
    <row r="117" spans="1:24" ht="14.25" customHeight="1" x14ac:dyDescent="0.3">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row>
    <row r="118" spans="1:24" ht="14.25" customHeight="1" x14ac:dyDescent="0.3">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row>
    <row r="119" spans="1:24" ht="14.25" customHeight="1" x14ac:dyDescent="0.3">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row>
    <row r="120" spans="1:24" ht="14.25" customHeight="1" x14ac:dyDescent="0.3">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row>
    <row r="121" spans="1:24" ht="14.25" customHeight="1" x14ac:dyDescent="0.3">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row>
    <row r="122" spans="1:24" ht="14.25" customHeight="1" x14ac:dyDescent="0.3">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row>
    <row r="123" spans="1:24" ht="14.25" customHeight="1" x14ac:dyDescent="0.3">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row>
    <row r="124" spans="1:24" ht="14.25" customHeight="1" x14ac:dyDescent="0.3">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row>
    <row r="125" spans="1:24" ht="14.25" customHeight="1" x14ac:dyDescent="0.3">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row>
    <row r="126" spans="1:24" ht="14.25" customHeight="1" x14ac:dyDescent="0.3">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row>
    <row r="127" spans="1:24" ht="14.25" customHeight="1" x14ac:dyDescent="0.3">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row>
    <row r="128" spans="1:24" ht="14.25" customHeight="1" x14ac:dyDescent="0.3">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row>
    <row r="129" spans="1:24" ht="14.25" customHeight="1" x14ac:dyDescent="0.3">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row>
    <row r="130" spans="1:24" ht="14.25" customHeight="1" x14ac:dyDescent="0.3">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row>
    <row r="131" spans="1:24" ht="14.25" customHeight="1" x14ac:dyDescent="0.3">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row>
    <row r="132" spans="1:24" ht="14.25" customHeight="1" x14ac:dyDescent="0.3">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row>
    <row r="133" spans="1:24" ht="14.25" customHeight="1" x14ac:dyDescent="0.3">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row>
    <row r="134" spans="1:24" ht="14.25" customHeight="1" x14ac:dyDescent="0.3">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row>
    <row r="135" spans="1:24" ht="14.25" customHeight="1" x14ac:dyDescent="0.3">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row>
    <row r="136" spans="1:24" ht="14.25" customHeight="1" x14ac:dyDescent="0.3">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row>
    <row r="137" spans="1:24" ht="14.25" customHeight="1" x14ac:dyDescent="0.3">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row>
    <row r="138" spans="1:24" ht="14.25" customHeight="1" x14ac:dyDescent="0.3">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row>
    <row r="139" spans="1:24" ht="14.25" customHeight="1" x14ac:dyDescent="0.3">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row>
    <row r="140" spans="1:24" ht="14.25" customHeight="1" x14ac:dyDescent="0.3">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row>
    <row r="141" spans="1:24" ht="14.25" customHeight="1" x14ac:dyDescent="0.3">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row>
    <row r="142" spans="1:24" ht="14.25" customHeight="1" x14ac:dyDescent="0.3">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row>
    <row r="143" spans="1:24" ht="14.25" customHeight="1" x14ac:dyDescent="0.3">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row>
    <row r="144" spans="1:24" ht="14.25" customHeight="1" x14ac:dyDescent="0.3">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row>
    <row r="145" spans="1:24" ht="14.25" customHeight="1" x14ac:dyDescent="0.3">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row>
    <row r="146" spans="1:24" ht="14.25" customHeight="1" x14ac:dyDescent="0.3">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row>
    <row r="147" spans="1:24" ht="14.25" customHeight="1" x14ac:dyDescent="0.3">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row>
    <row r="148" spans="1:24" ht="14.25" customHeight="1" x14ac:dyDescent="0.3">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row>
    <row r="149" spans="1:24" ht="14.25" customHeight="1" x14ac:dyDescent="0.3">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row>
    <row r="150" spans="1:24" ht="14.25" customHeight="1" x14ac:dyDescent="0.3">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row>
    <row r="151" spans="1:24" ht="14.25" customHeight="1" x14ac:dyDescent="0.3">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row>
    <row r="152" spans="1:24" ht="14.25" customHeight="1" x14ac:dyDescent="0.3">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row>
    <row r="153" spans="1:24" ht="14.25" customHeight="1" x14ac:dyDescent="0.3">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row>
    <row r="154" spans="1:24" ht="14.25" customHeight="1" x14ac:dyDescent="0.3">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row>
    <row r="155" spans="1:24" ht="14.25" customHeight="1" x14ac:dyDescent="0.3">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row>
    <row r="156" spans="1:24" ht="14.25" customHeight="1" x14ac:dyDescent="0.3">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row>
    <row r="157" spans="1:24" ht="14.25" customHeight="1" x14ac:dyDescent="0.3">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row>
    <row r="158" spans="1:24" ht="14.25" customHeight="1" x14ac:dyDescent="0.3">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row>
    <row r="159" spans="1:24" ht="14.25" customHeight="1" x14ac:dyDescent="0.3">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row>
    <row r="160" spans="1:24" ht="14.25" customHeight="1" x14ac:dyDescent="0.3">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row>
    <row r="161" spans="1:24" ht="14.25" customHeight="1" x14ac:dyDescent="0.3">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row>
    <row r="162" spans="1:24" ht="14.25" customHeight="1" x14ac:dyDescent="0.3">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row>
    <row r="163" spans="1:24" ht="14.25" customHeight="1" x14ac:dyDescent="0.3">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row>
    <row r="164" spans="1:24" ht="14.25" customHeight="1" x14ac:dyDescent="0.3">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row>
    <row r="165" spans="1:24" ht="14.25" customHeight="1" x14ac:dyDescent="0.3">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row>
    <row r="166" spans="1:24" ht="14.25" customHeight="1" x14ac:dyDescent="0.3">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row>
    <row r="167" spans="1:24" ht="14.25" customHeight="1" x14ac:dyDescent="0.3">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row>
    <row r="168" spans="1:24" ht="14.25" customHeight="1" x14ac:dyDescent="0.3">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row>
    <row r="169" spans="1:24" ht="14.25" customHeight="1" x14ac:dyDescent="0.3">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row>
    <row r="170" spans="1:24" ht="14.25" customHeight="1" x14ac:dyDescent="0.3">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row>
    <row r="171" spans="1:24" ht="14.25" customHeight="1" x14ac:dyDescent="0.3">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row>
    <row r="172" spans="1:24" ht="14.25" customHeight="1" x14ac:dyDescent="0.3">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row>
    <row r="173" spans="1:24" ht="14.25" customHeight="1" x14ac:dyDescent="0.3">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row>
    <row r="174" spans="1:24" ht="14.25" customHeight="1" x14ac:dyDescent="0.3">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row>
    <row r="175" spans="1:24" ht="14.25" customHeight="1" x14ac:dyDescent="0.3">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row>
    <row r="176" spans="1:24" ht="14.25" customHeight="1" x14ac:dyDescent="0.3">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row>
    <row r="177" spans="1:24" ht="14.25" customHeight="1" x14ac:dyDescent="0.3">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row>
    <row r="178" spans="1:24" ht="14.25" customHeight="1" x14ac:dyDescent="0.3">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row>
    <row r="179" spans="1:24" ht="14.25" customHeight="1" x14ac:dyDescent="0.3">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row>
    <row r="180" spans="1:24" ht="14.25" customHeight="1" x14ac:dyDescent="0.3">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row>
    <row r="181" spans="1:24" ht="14.25" customHeight="1" x14ac:dyDescent="0.3">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row>
    <row r="182" spans="1:24" ht="14.25" customHeight="1" x14ac:dyDescent="0.3">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row>
    <row r="183" spans="1:24" ht="14.25" customHeight="1" x14ac:dyDescent="0.3">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row>
    <row r="184" spans="1:24" ht="14.25" customHeight="1" x14ac:dyDescent="0.3">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row>
    <row r="185" spans="1:24" ht="14.25" customHeight="1" x14ac:dyDescent="0.3">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row>
    <row r="186" spans="1:24" ht="14.25" customHeight="1" x14ac:dyDescent="0.3">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row>
    <row r="187" spans="1:24" ht="14.25" customHeight="1" x14ac:dyDescent="0.3">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row>
    <row r="188" spans="1:24" ht="14.25" customHeight="1" x14ac:dyDescent="0.3">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row>
    <row r="189" spans="1:24" ht="14.25" customHeight="1" x14ac:dyDescent="0.3">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row>
    <row r="190" spans="1:24" ht="14.25" customHeight="1" x14ac:dyDescent="0.3">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row>
    <row r="191" spans="1:24" ht="14.25" customHeight="1" x14ac:dyDescent="0.3">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row>
    <row r="192" spans="1:24" ht="14.25" customHeight="1" x14ac:dyDescent="0.3">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row>
    <row r="193" spans="1:24" ht="14.25" customHeight="1" x14ac:dyDescent="0.3">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row>
    <row r="194" spans="1:24" ht="14.25" customHeight="1" x14ac:dyDescent="0.3">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row>
    <row r="195" spans="1:24" ht="14.25" customHeight="1" x14ac:dyDescent="0.3">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row>
    <row r="196" spans="1:24" ht="14.25" customHeight="1" x14ac:dyDescent="0.3">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row>
    <row r="197" spans="1:24" ht="14.25" customHeight="1" x14ac:dyDescent="0.3">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row>
    <row r="198" spans="1:24" ht="14.25" customHeight="1" x14ac:dyDescent="0.3">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row>
    <row r="199" spans="1:24" ht="14.25" customHeight="1" x14ac:dyDescent="0.3">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row>
    <row r="200" spans="1:24" ht="14.25" customHeight="1" x14ac:dyDescent="0.3">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row>
    <row r="201" spans="1:24" ht="14.25" customHeight="1" x14ac:dyDescent="0.3">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row>
    <row r="202" spans="1:24" ht="14.25" customHeight="1" x14ac:dyDescent="0.3">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row>
    <row r="203" spans="1:24" ht="14.25" customHeight="1" x14ac:dyDescent="0.3">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row>
    <row r="204" spans="1:24" ht="14.25" customHeight="1" x14ac:dyDescent="0.3">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row>
    <row r="205" spans="1:24" ht="14.25" customHeight="1" x14ac:dyDescent="0.3">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row>
    <row r="206" spans="1:24" ht="14.25" customHeight="1" x14ac:dyDescent="0.3">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row>
    <row r="207" spans="1:24" ht="14.25" customHeight="1" x14ac:dyDescent="0.3">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row>
    <row r="208" spans="1:24" ht="14.25" customHeight="1" x14ac:dyDescent="0.3">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row>
    <row r="209" spans="1:24" ht="14.25" customHeight="1" x14ac:dyDescent="0.3">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row>
    <row r="210" spans="1:24" ht="14.25" customHeight="1" x14ac:dyDescent="0.3">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row>
    <row r="211" spans="1:24" ht="14.25" customHeight="1" x14ac:dyDescent="0.3">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row>
    <row r="212" spans="1:24" ht="14.25" customHeight="1" x14ac:dyDescent="0.3">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row>
    <row r="213" spans="1:24" ht="14.25" customHeight="1" x14ac:dyDescent="0.3">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row>
    <row r="214" spans="1:24" ht="14.25" customHeight="1" x14ac:dyDescent="0.3">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row>
    <row r="215" spans="1:24" ht="14.25" customHeight="1" x14ac:dyDescent="0.3">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row>
    <row r="216" spans="1:24" ht="14.25" customHeight="1" x14ac:dyDescent="0.3">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row>
    <row r="217" spans="1:24" ht="14.25" customHeight="1" x14ac:dyDescent="0.3">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row>
    <row r="218" spans="1:24" ht="14.25" customHeight="1" x14ac:dyDescent="0.3">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row>
    <row r="219" spans="1:24" ht="14.25" customHeight="1" x14ac:dyDescent="0.3">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row>
    <row r="220" spans="1:24" ht="14.25" customHeight="1" x14ac:dyDescent="0.3">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row>
    <row r="221" spans="1:24" ht="14.25" customHeight="1" x14ac:dyDescent="0.3">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row>
    <row r="222" spans="1:24" ht="14.25" customHeight="1" x14ac:dyDescent="0.3">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row>
    <row r="223" spans="1:24" ht="14.25" customHeight="1" x14ac:dyDescent="0.3">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row>
    <row r="224" spans="1:24" ht="14.25" customHeight="1" x14ac:dyDescent="0.3">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row>
    <row r="225" spans="1:24" ht="14.25" customHeight="1" x14ac:dyDescent="0.3">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row>
    <row r="226" spans="1:24" ht="14.25" customHeight="1" x14ac:dyDescent="0.3">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row>
    <row r="227" spans="1:24" ht="14.25" customHeight="1" x14ac:dyDescent="0.3">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row>
    <row r="228" spans="1:24" ht="14.25" customHeight="1" x14ac:dyDescent="0.3">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row>
    <row r="229" spans="1:24" ht="14.25" customHeight="1" x14ac:dyDescent="0.3">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row>
    <row r="230" spans="1:24" ht="14.25" customHeight="1" x14ac:dyDescent="0.3">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row>
    <row r="231" spans="1:24" ht="14.25" customHeight="1" x14ac:dyDescent="0.3">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row>
    <row r="232" spans="1:24" ht="14.25" customHeight="1" x14ac:dyDescent="0.3">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row>
    <row r="233" spans="1:24" ht="14.25" customHeight="1" x14ac:dyDescent="0.3">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row>
    <row r="234" spans="1:24" ht="14.25" customHeight="1" x14ac:dyDescent="0.3">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row>
    <row r="235" spans="1:24" ht="14.25" customHeight="1" x14ac:dyDescent="0.3">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row>
    <row r="236" spans="1:24" ht="14.25" customHeight="1" x14ac:dyDescent="0.3">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row>
    <row r="237" spans="1:24" ht="14.25" customHeight="1" x14ac:dyDescent="0.3">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row>
    <row r="238" spans="1:24" ht="14.25" customHeight="1" x14ac:dyDescent="0.3">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row>
    <row r="239" spans="1:24" ht="14.25" customHeight="1" x14ac:dyDescent="0.3">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row>
    <row r="240" spans="1:24" ht="14.25" customHeight="1" x14ac:dyDescent="0.3">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row>
    <row r="241" spans="1:24" ht="14.25" customHeight="1" x14ac:dyDescent="0.3">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row>
    <row r="242" spans="1:24" ht="14.25" customHeight="1" x14ac:dyDescent="0.3">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row>
    <row r="243" spans="1:24" ht="14.25" customHeight="1" x14ac:dyDescent="0.3">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row>
    <row r="244" spans="1:24" ht="14.25" customHeight="1" x14ac:dyDescent="0.3">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row>
    <row r="245" spans="1:24" ht="14.25" customHeight="1" x14ac:dyDescent="0.3">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row>
    <row r="246" spans="1:24" ht="14.25" customHeight="1" x14ac:dyDescent="0.3">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row>
    <row r="247" spans="1:24" ht="14.25" customHeight="1" x14ac:dyDescent="0.3">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row>
    <row r="248" spans="1:24" ht="14.25" customHeight="1" x14ac:dyDescent="0.3">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row>
    <row r="249" spans="1:24" ht="14.25" customHeight="1" x14ac:dyDescent="0.3">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row>
    <row r="250" spans="1:24" ht="14.25" customHeight="1" x14ac:dyDescent="0.3">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row>
    <row r="251" spans="1:24" ht="14.25" customHeight="1" x14ac:dyDescent="0.3">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row>
    <row r="252" spans="1:24" ht="14.25" customHeight="1" x14ac:dyDescent="0.3">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row>
    <row r="253" spans="1:24" ht="14.25" customHeight="1" x14ac:dyDescent="0.3">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row>
    <row r="254" spans="1:24" ht="14.25" customHeight="1" x14ac:dyDescent="0.3">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row>
    <row r="255" spans="1:24" ht="14.25" customHeight="1" x14ac:dyDescent="0.3">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row>
    <row r="256" spans="1:24" ht="14.25" customHeight="1" x14ac:dyDescent="0.3">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row>
    <row r="257" spans="1:24" ht="14.25" customHeight="1" x14ac:dyDescent="0.3">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row>
    <row r="258" spans="1:24" ht="14.25" customHeight="1" x14ac:dyDescent="0.3">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row>
    <row r="259" spans="1:24" ht="14.25" customHeight="1" x14ac:dyDescent="0.3">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row>
    <row r="260" spans="1:24" ht="14.25" customHeight="1" x14ac:dyDescent="0.3">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row>
    <row r="261" spans="1:24" ht="14.25" customHeight="1" x14ac:dyDescent="0.3">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row>
    <row r="262" spans="1:24" ht="14.25" customHeight="1" x14ac:dyDescent="0.3">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row>
    <row r="263" spans="1:24" ht="14.25" customHeight="1" x14ac:dyDescent="0.3">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row>
    <row r="264" spans="1:24" ht="14.25" customHeight="1" x14ac:dyDescent="0.3">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row>
    <row r="265" spans="1:24" ht="14.25" customHeight="1" x14ac:dyDescent="0.3">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row>
    <row r="266" spans="1:24" ht="14.25" customHeight="1" x14ac:dyDescent="0.3">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row>
    <row r="267" spans="1:24" ht="14.25" customHeight="1" x14ac:dyDescent="0.3">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row>
    <row r="268" spans="1:24" ht="14.25" customHeight="1" x14ac:dyDescent="0.3">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row>
    <row r="269" spans="1:24" ht="14.25" customHeight="1" x14ac:dyDescent="0.3">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row>
    <row r="270" spans="1:24" ht="14.25" customHeight="1" x14ac:dyDescent="0.3">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row>
    <row r="271" spans="1:24" ht="14.25" customHeight="1" x14ac:dyDescent="0.3">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row>
    <row r="272" spans="1:24" ht="14.25" customHeight="1" x14ac:dyDescent="0.3">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row>
    <row r="273" spans="1:24" ht="14.25" customHeight="1" x14ac:dyDescent="0.3">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row>
    <row r="274" spans="1:24" ht="14.25" customHeight="1" x14ac:dyDescent="0.3">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row>
    <row r="275" spans="1:24" ht="14.25" customHeight="1" x14ac:dyDescent="0.3">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row>
    <row r="276" spans="1:24" ht="14.25" customHeight="1" x14ac:dyDescent="0.3">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row>
    <row r="277" spans="1:24" ht="14.25" customHeight="1" x14ac:dyDescent="0.3">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row>
    <row r="278" spans="1:24" ht="14.25" customHeight="1" x14ac:dyDescent="0.3">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row>
    <row r="279" spans="1:24" ht="14.25" customHeight="1" x14ac:dyDescent="0.3">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row>
    <row r="280" spans="1:24" ht="14.25" customHeight="1" x14ac:dyDescent="0.3">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row>
    <row r="281" spans="1:24" ht="14.25" customHeight="1" x14ac:dyDescent="0.3">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row>
    <row r="282" spans="1:24" ht="14.25" customHeight="1" x14ac:dyDescent="0.3">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row>
    <row r="283" spans="1:24" ht="14.25" customHeight="1" x14ac:dyDescent="0.3">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row>
    <row r="284" spans="1:24" ht="14.25" customHeight="1" x14ac:dyDescent="0.3">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row>
    <row r="285" spans="1:24" ht="14.25" customHeight="1" x14ac:dyDescent="0.3">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row>
    <row r="286" spans="1:24" ht="14.25" customHeight="1" x14ac:dyDescent="0.3">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row>
    <row r="287" spans="1:24" ht="14.25" customHeight="1" x14ac:dyDescent="0.3">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row>
    <row r="288" spans="1:24" ht="14.25" customHeight="1" x14ac:dyDescent="0.3">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row>
    <row r="289" spans="1:24" ht="14.25" customHeight="1" x14ac:dyDescent="0.3">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row>
    <row r="290" spans="1:24" ht="14.25" customHeight="1" x14ac:dyDescent="0.3">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row>
    <row r="291" spans="1:24" ht="14.25" customHeight="1" x14ac:dyDescent="0.3">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row>
    <row r="292" spans="1:24" ht="14.25" customHeight="1" x14ac:dyDescent="0.3">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row>
    <row r="293" spans="1:24" ht="14.25" customHeight="1" x14ac:dyDescent="0.3">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row>
    <row r="294" spans="1:24" ht="14.25" customHeight="1" x14ac:dyDescent="0.3">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row>
    <row r="295" spans="1:24" ht="14.25" customHeight="1" x14ac:dyDescent="0.3">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row>
    <row r="296" spans="1:24" ht="14.25" customHeight="1" x14ac:dyDescent="0.3">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row>
    <row r="297" spans="1:24" ht="14.25" customHeight="1" x14ac:dyDescent="0.3">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row>
    <row r="298" spans="1:24" ht="14.25" customHeight="1" x14ac:dyDescent="0.3">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row>
    <row r="299" spans="1:24" ht="14.25" customHeight="1" x14ac:dyDescent="0.3">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row>
    <row r="300" spans="1:24" ht="14.25" customHeight="1" x14ac:dyDescent="0.3">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row>
    <row r="301" spans="1:24" ht="14.25" customHeight="1" x14ac:dyDescent="0.3">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row>
    <row r="302" spans="1:24" ht="14.25" customHeight="1" x14ac:dyDescent="0.3">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row>
    <row r="303" spans="1:24" ht="14.25" customHeight="1" x14ac:dyDescent="0.3">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row>
    <row r="304" spans="1:24" ht="14.25" customHeight="1" x14ac:dyDescent="0.3">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row>
    <row r="305" spans="1:24" ht="14.25" customHeight="1" x14ac:dyDescent="0.3">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row>
    <row r="306" spans="1:24" ht="14.25" customHeight="1" x14ac:dyDescent="0.3">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row>
    <row r="307" spans="1:24" ht="14.25" customHeight="1" x14ac:dyDescent="0.3">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row>
    <row r="308" spans="1:24" ht="14.25" customHeight="1" x14ac:dyDescent="0.3">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row>
    <row r="309" spans="1:24" ht="14.25" customHeight="1" x14ac:dyDescent="0.3">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row>
    <row r="310" spans="1:24" ht="14.25" customHeight="1" x14ac:dyDescent="0.3">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row>
    <row r="311" spans="1:24" ht="14.25" customHeight="1" x14ac:dyDescent="0.3">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row>
    <row r="312" spans="1:24" ht="14.25" customHeight="1" x14ac:dyDescent="0.3">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row>
    <row r="313" spans="1:24" ht="14.25" customHeight="1" x14ac:dyDescent="0.3">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row>
    <row r="314" spans="1:24" ht="14.25" customHeight="1" x14ac:dyDescent="0.3">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row>
    <row r="315" spans="1:24" ht="14.25" customHeight="1" x14ac:dyDescent="0.3">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row>
    <row r="316" spans="1:24" ht="14.25" customHeight="1" x14ac:dyDescent="0.3">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row>
    <row r="317" spans="1:24" ht="14.25" customHeight="1" x14ac:dyDescent="0.3">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row>
    <row r="318" spans="1:24" ht="14.25" customHeight="1" x14ac:dyDescent="0.3">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row>
    <row r="319" spans="1:24" ht="14.25" customHeight="1" x14ac:dyDescent="0.3">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row>
    <row r="320" spans="1:24" ht="14.25" customHeight="1" x14ac:dyDescent="0.3">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row>
    <row r="321" spans="1:24" ht="14.25" customHeight="1" x14ac:dyDescent="0.3">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row>
    <row r="322" spans="1:24" ht="14.25" customHeight="1" x14ac:dyDescent="0.3">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row>
    <row r="323" spans="1:24" ht="14.25" customHeight="1" x14ac:dyDescent="0.3">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row>
    <row r="324" spans="1:24" ht="14.25" customHeight="1" x14ac:dyDescent="0.3">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row>
    <row r="325" spans="1:24" ht="14.25" customHeight="1" x14ac:dyDescent="0.3">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row>
    <row r="326" spans="1:24" ht="14.25" customHeight="1" x14ac:dyDescent="0.3">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row>
    <row r="327" spans="1:24" ht="14.25" customHeight="1" x14ac:dyDescent="0.3">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row>
    <row r="328" spans="1:24" ht="14.25" customHeight="1" x14ac:dyDescent="0.3">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row>
    <row r="329" spans="1:24" ht="14.25" customHeight="1" x14ac:dyDescent="0.3">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row>
    <row r="330" spans="1:24" ht="14.25" customHeight="1" x14ac:dyDescent="0.3">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row>
    <row r="331" spans="1:24" ht="14.25" customHeight="1" x14ac:dyDescent="0.3">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row>
    <row r="332" spans="1:24" ht="14.25" customHeight="1" x14ac:dyDescent="0.3">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row>
    <row r="333" spans="1:24" ht="14.25" customHeight="1" x14ac:dyDescent="0.3">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row>
    <row r="334" spans="1:24" ht="14.25" customHeight="1" x14ac:dyDescent="0.3">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row>
    <row r="335" spans="1:24" ht="14.25" customHeight="1" x14ac:dyDescent="0.3">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row>
    <row r="336" spans="1:24" ht="14.25" customHeight="1" x14ac:dyDescent="0.3">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row>
    <row r="337" spans="1:24" ht="14.25" customHeight="1" x14ac:dyDescent="0.3">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row>
    <row r="338" spans="1:24" ht="14.25" customHeight="1" x14ac:dyDescent="0.3">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row>
    <row r="339" spans="1:24" ht="14.25" customHeight="1" x14ac:dyDescent="0.3">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row>
    <row r="340" spans="1:24" ht="14.25" customHeight="1" x14ac:dyDescent="0.3">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row>
    <row r="341" spans="1:24" ht="14.25" customHeight="1" x14ac:dyDescent="0.3">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row>
    <row r="342" spans="1:24" ht="14.25" customHeight="1" x14ac:dyDescent="0.3">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row>
    <row r="343" spans="1:24" ht="14.25" customHeight="1" x14ac:dyDescent="0.3">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row>
    <row r="344" spans="1:24" ht="14.25" customHeight="1" x14ac:dyDescent="0.3">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row>
    <row r="345" spans="1:24" ht="14.25" customHeight="1" x14ac:dyDescent="0.3">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row>
    <row r="346" spans="1:24" ht="14.25" customHeight="1" x14ac:dyDescent="0.3">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row>
    <row r="347" spans="1:24" ht="14.25" customHeight="1" x14ac:dyDescent="0.3">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row>
    <row r="348" spans="1:24" ht="14.25" customHeight="1" x14ac:dyDescent="0.3">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row>
    <row r="349" spans="1:24" ht="14.25" customHeight="1" x14ac:dyDescent="0.3">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row>
    <row r="350" spans="1:24" ht="14.25" customHeight="1" x14ac:dyDescent="0.3">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row>
    <row r="351" spans="1:24" ht="14.25" customHeight="1" x14ac:dyDescent="0.3">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row>
    <row r="352" spans="1:24" ht="14.25" customHeight="1" x14ac:dyDescent="0.3">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row>
    <row r="353" spans="1:24" ht="14.25" customHeight="1" x14ac:dyDescent="0.3">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row>
    <row r="354" spans="1:24" ht="14.25" customHeight="1" x14ac:dyDescent="0.3">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row>
    <row r="355" spans="1:24" ht="14.25" customHeight="1" x14ac:dyDescent="0.3">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row>
    <row r="356" spans="1:24" ht="14.25" customHeight="1" x14ac:dyDescent="0.3">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row>
    <row r="357" spans="1:24" ht="14.25" customHeight="1" x14ac:dyDescent="0.3">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row>
    <row r="358" spans="1:24" ht="14.25" customHeight="1" x14ac:dyDescent="0.3">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row>
    <row r="359" spans="1:24" ht="14.25" customHeight="1" x14ac:dyDescent="0.3">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row>
    <row r="360" spans="1:24" ht="14.25" customHeight="1" x14ac:dyDescent="0.3">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row>
    <row r="361" spans="1:24" ht="14.25" customHeight="1" x14ac:dyDescent="0.3">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row>
    <row r="362" spans="1:24" ht="14.25" customHeight="1" x14ac:dyDescent="0.3">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row>
    <row r="363" spans="1:24" ht="14.25" customHeight="1" x14ac:dyDescent="0.3">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row>
    <row r="364" spans="1:24" ht="14.25" customHeight="1" x14ac:dyDescent="0.3">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row>
    <row r="365" spans="1:24" ht="14.25" customHeight="1" x14ac:dyDescent="0.3">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row>
    <row r="366" spans="1:24" ht="14.25" customHeight="1" x14ac:dyDescent="0.3">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row>
    <row r="367" spans="1:24" ht="14.25" customHeight="1" x14ac:dyDescent="0.3">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row>
    <row r="368" spans="1:24" ht="14.25" customHeight="1" x14ac:dyDescent="0.3">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row>
    <row r="369" spans="1:24" ht="14.25" customHeight="1" x14ac:dyDescent="0.3">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row>
    <row r="370" spans="1:24" ht="14.25" customHeight="1" x14ac:dyDescent="0.3">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row>
    <row r="371" spans="1:24" ht="14.25" customHeight="1" x14ac:dyDescent="0.3">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row>
    <row r="372" spans="1:24" ht="14.25" customHeight="1" x14ac:dyDescent="0.3">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row>
    <row r="373" spans="1:24" ht="14.25" customHeight="1" x14ac:dyDescent="0.3">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row>
    <row r="374" spans="1:24" ht="14.25" customHeight="1" x14ac:dyDescent="0.3">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row>
    <row r="375" spans="1:24" ht="14.25" customHeight="1" x14ac:dyDescent="0.3">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row>
    <row r="376" spans="1:24" ht="14.25" customHeight="1" x14ac:dyDescent="0.3">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row>
    <row r="377" spans="1:24" ht="14.25" customHeight="1" x14ac:dyDescent="0.3">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row>
    <row r="378" spans="1:24" ht="14.25" customHeight="1" x14ac:dyDescent="0.3">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row>
    <row r="379" spans="1:24" ht="14.25" customHeight="1" x14ac:dyDescent="0.3">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row>
    <row r="380" spans="1:24" ht="14.25" customHeight="1" x14ac:dyDescent="0.3">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row>
    <row r="381" spans="1:24" ht="14.25" customHeight="1" x14ac:dyDescent="0.3">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row>
    <row r="382" spans="1:24" ht="14.25" customHeight="1" x14ac:dyDescent="0.3">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row>
    <row r="383" spans="1:24" ht="14.25" customHeight="1" x14ac:dyDescent="0.3">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row>
    <row r="384" spans="1:24" ht="14.25" customHeight="1" x14ac:dyDescent="0.3">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row>
    <row r="385" spans="1:24" ht="14.25" customHeight="1" x14ac:dyDescent="0.3">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row>
    <row r="386" spans="1:24" ht="14.25" customHeight="1" x14ac:dyDescent="0.3">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row>
    <row r="387" spans="1:24" ht="14.25" customHeight="1" x14ac:dyDescent="0.3">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row>
    <row r="388" spans="1:24" ht="14.25" customHeight="1" x14ac:dyDescent="0.3">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row>
    <row r="389" spans="1:24" ht="14.25" customHeight="1" x14ac:dyDescent="0.3">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row>
    <row r="390" spans="1:24" ht="14.25" customHeight="1" x14ac:dyDescent="0.3">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row>
    <row r="391" spans="1:24" ht="14.25" customHeight="1" x14ac:dyDescent="0.3">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row>
    <row r="392" spans="1:24" ht="14.25" customHeight="1" x14ac:dyDescent="0.3">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row>
    <row r="393" spans="1:24" ht="14.25" customHeight="1" x14ac:dyDescent="0.3">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row>
    <row r="394" spans="1:24" ht="14.25" customHeight="1" x14ac:dyDescent="0.3">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row>
    <row r="395" spans="1:24" ht="14.25" customHeight="1" x14ac:dyDescent="0.3">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row>
    <row r="396" spans="1:24" ht="14.25" customHeight="1" x14ac:dyDescent="0.3">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row>
    <row r="397" spans="1:24" ht="14.25" customHeight="1" x14ac:dyDescent="0.3">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row>
    <row r="398" spans="1:24" ht="14.25" customHeight="1" x14ac:dyDescent="0.3">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row>
    <row r="399" spans="1:24" ht="14.25" customHeight="1" x14ac:dyDescent="0.3">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row>
    <row r="400" spans="1:24" ht="14.25" customHeight="1" x14ac:dyDescent="0.3">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row>
    <row r="401" spans="1:24" ht="14.25" customHeight="1" x14ac:dyDescent="0.3">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row>
    <row r="402" spans="1:24" ht="14.25" customHeight="1" x14ac:dyDescent="0.3">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row>
    <row r="403" spans="1:24" ht="14.25" customHeight="1" x14ac:dyDescent="0.3">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row>
    <row r="404" spans="1:24" ht="14.25" customHeight="1" x14ac:dyDescent="0.3">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row>
    <row r="405" spans="1:24" ht="14.25" customHeight="1" x14ac:dyDescent="0.3">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row>
    <row r="406" spans="1:24" ht="14.25" customHeight="1" x14ac:dyDescent="0.3">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row>
    <row r="407" spans="1:24" ht="14.25" customHeight="1" x14ac:dyDescent="0.3">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row>
    <row r="408" spans="1:24" ht="14.25" customHeight="1" x14ac:dyDescent="0.3">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row>
    <row r="409" spans="1:24" ht="14.25" customHeight="1" x14ac:dyDescent="0.3">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row>
    <row r="410" spans="1:24" ht="14.25" customHeight="1" x14ac:dyDescent="0.3">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row>
    <row r="411" spans="1:24" ht="14.25" customHeight="1" x14ac:dyDescent="0.3">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row>
    <row r="412" spans="1:24" ht="14.25" customHeight="1" x14ac:dyDescent="0.3">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row>
    <row r="413" spans="1:24" ht="14.25" customHeight="1" x14ac:dyDescent="0.3">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row>
    <row r="414" spans="1:24" ht="14.25" customHeight="1" x14ac:dyDescent="0.3">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row>
    <row r="415" spans="1:24" ht="14.25" customHeight="1" x14ac:dyDescent="0.3">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row>
    <row r="416" spans="1:24" ht="14.25" customHeight="1" x14ac:dyDescent="0.3">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row>
    <row r="417" spans="1:24" ht="14.25" customHeight="1" x14ac:dyDescent="0.3">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row>
    <row r="418" spans="1:24" ht="14.25" customHeight="1" x14ac:dyDescent="0.3">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row>
    <row r="419" spans="1:24" ht="14.25" customHeight="1" x14ac:dyDescent="0.3">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row>
    <row r="420" spans="1:24" ht="14.25" customHeight="1" x14ac:dyDescent="0.3">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row>
    <row r="421" spans="1:24" ht="14.25" customHeight="1" x14ac:dyDescent="0.3">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row>
    <row r="422" spans="1:24" ht="14.25" customHeight="1" x14ac:dyDescent="0.3">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row>
    <row r="423" spans="1:24" ht="14.25" customHeight="1" x14ac:dyDescent="0.3">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row>
    <row r="424" spans="1:24" ht="14.25" customHeight="1" x14ac:dyDescent="0.3">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row>
    <row r="425" spans="1:24" ht="14.25" customHeight="1" x14ac:dyDescent="0.3">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row>
    <row r="426" spans="1:24" ht="14.25" customHeight="1" x14ac:dyDescent="0.3">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row>
    <row r="427" spans="1:24" ht="14.25" customHeight="1" x14ac:dyDescent="0.3">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row>
    <row r="428" spans="1:24" ht="14.25" customHeight="1" x14ac:dyDescent="0.3">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row>
    <row r="429" spans="1:24" ht="14.25" customHeight="1" x14ac:dyDescent="0.3">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row>
    <row r="430" spans="1:24" ht="14.25" customHeight="1" x14ac:dyDescent="0.3">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row>
    <row r="431" spans="1:24" ht="14.25" customHeight="1" x14ac:dyDescent="0.3">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row>
    <row r="432" spans="1:24" ht="14.25" customHeight="1" x14ac:dyDescent="0.3">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row>
    <row r="433" spans="1:24" ht="14.25" customHeight="1" x14ac:dyDescent="0.3">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row>
    <row r="434" spans="1:24" ht="14.25" customHeight="1" x14ac:dyDescent="0.3">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row>
    <row r="435" spans="1:24" ht="14.25" customHeight="1" x14ac:dyDescent="0.3">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row>
    <row r="436" spans="1:24" ht="14.25" customHeight="1" x14ac:dyDescent="0.3">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row>
    <row r="437" spans="1:24" ht="14.25" customHeight="1" x14ac:dyDescent="0.3">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row>
    <row r="438" spans="1:24" ht="14.25" customHeight="1" x14ac:dyDescent="0.3">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row>
    <row r="439" spans="1:24" ht="14.25" customHeight="1" x14ac:dyDescent="0.3">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row>
    <row r="440" spans="1:24" ht="14.25" customHeight="1" x14ac:dyDescent="0.3">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row>
    <row r="441" spans="1:24" ht="14.25" customHeight="1" x14ac:dyDescent="0.3">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row>
    <row r="442" spans="1:24" ht="14.25" customHeight="1" x14ac:dyDescent="0.3">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row>
    <row r="443" spans="1:24" ht="14.25" customHeight="1" x14ac:dyDescent="0.3">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row>
    <row r="444" spans="1:24" ht="14.25" customHeight="1" x14ac:dyDescent="0.3">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row>
    <row r="445" spans="1:24" ht="14.25" customHeight="1" x14ac:dyDescent="0.3">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row>
    <row r="446" spans="1:24" ht="14.25" customHeight="1" x14ac:dyDescent="0.3">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row>
    <row r="447" spans="1:24" ht="14.25" customHeight="1" x14ac:dyDescent="0.3">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row>
    <row r="448" spans="1:24" ht="14.25" customHeight="1" x14ac:dyDescent="0.3">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row>
    <row r="449" spans="1:24" ht="14.25" customHeight="1" x14ac:dyDescent="0.3">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row>
    <row r="450" spans="1:24" ht="14.25" customHeight="1" x14ac:dyDescent="0.3">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row>
    <row r="451" spans="1:24" ht="14.25" customHeight="1" x14ac:dyDescent="0.3">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row>
    <row r="452" spans="1:24" ht="14.25" customHeight="1" x14ac:dyDescent="0.3">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row>
    <row r="453" spans="1:24" ht="14.25" customHeight="1" x14ac:dyDescent="0.3">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row>
    <row r="454" spans="1:24" ht="14.25" customHeight="1" x14ac:dyDescent="0.3">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row>
    <row r="455" spans="1:24" ht="14.25" customHeight="1" x14ac:dyDescent="0.3">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row>
    <row r="456" spans="1:24" ht="14.25" customHeight="1" x14ac:dyDescent="0.3">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row>
    <row r="457" spans="1:24" ht="14.25" customHeight="1" x14ac:dyDescent="0.3">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row>
    <row r="458" spans="1:24" ht="14.25" customHeight="1" x14ac:dyDescent="0.3">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row>
    <row r="459" spans="1:24" ht="14.25" customHeight="1" x14ac:dyDescent="0.3">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row>
    <row r="460" spans="1:24" ht="14.25" customHeight="1" x14ac:dyDescent="0.3">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row>
    <row r="461" spans="1:24" ht="14.25" customHeight="1" x14ac:dyDescent="0.3">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row>
    <row r="462" spans="1:24" ht="14.25" customHeight="1" x14ac:dyDescent="0.3">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row>
    <row r="463" spans="1:24" ht="14.25" customHeight="1" x14ac:dyDescent="0.3">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row>
    <row r="464" spans="1:24" ht="14.25" customHeight="1" x14ac:dyDescent="0.3">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row>
    <row r="465" spans="1:24" ht="14.25" customHeight="1" x14ac:dyDescent="0.3">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row>
    <row r="466" spans="1:24" ht="14.25" customHeight="1" x14ac:dyDescent="0.3">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row>
    <row r="467" spans="1:24" ht="14.25" customHeight="1" x14ac:dyDescent="0.3">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row>
    <row r="468" spans="1:24" ht="14.25" customHeight="1" x14ac:dyDescent="0.3">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row>
    <row r="469" spans="1:24" ht="14.25" customHeight="1" x14ac:dyDescent="0.3">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row>
    <row r="470" spans="1:24" ht="14.25" customHeight="1" x14ac:dyDescent="0.3">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row>
    <row r="471" spans="1:24" ht="14.25" customHeight="1" x14ac:dyDescent="0.3">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row>
    <row r="472" spans="1:24" ht="14.25" customHeight="1" x14ac:dyDescent="0.3">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row>
    <row r="473" spans="1:24" ht="14.25" customHeight="1" x14ac:dyDescent="0.3">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row>
    <row r="474" spans="1:24" ht="14.25" customHeight="1" x14ac:dyDescent="0.3">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row>
    <row r="475" spans="1:24" ht="14.25" customHeight="1" x14ac:dyDescent="0.3">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row>
    <row r="476" spans="1:24" ht="14.25" customHeight="1" x14ac:dyDescent="0.3">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row>
    <row r="477" spans="1:24" ht="14.25" customHeight="1" x14ac:dyDescent="0.3">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row>
    <row r="478" spans="1:24" ht="14.25" customHeight="1" x14ac:dyDescent="0.3">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row>
    <row r="479" spans="1:24" ht="14.25" customHeight="1" x14ac:dyDescent="0.3">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row>
    <row r="480" spans="1:24" ht="14.25" customHeight="1" x14ac:dyDescent="0.3">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row>
    <row r="481" spans="1:24" ht="14.25" customHeight="1" x14ac:dyDescent="0.3">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row>
    <row r="482" spans="1:24" ht="14.25" customHeight="1" x14ac:dyDescent="0.3">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row>
    <row r="483" spans="1:24" ht="14.25" customHeight="1" x14ac:dyDescent="0.3">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row>
    <row r="484" spans="1:24" ht="14.25" customHeight="1" x14ac:dyDescent="0.3">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row>
    <row r="485" spans="1:24" ht="14.25" customHeight="1" x14ac:dyDescent="0.3">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row>
    <row r="486" spans="1:24" ht="14.25" customHeight="1" x14ac:dyDescent="0.3">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row>
    <row r="487" spans="1:24" ht="14.25" customHeight="1" x14ac:dyDescent="0.3">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row>
    <row r="488" spans="1:24" ht="14.25" customHeight="1" x14ac:dyDescent="0.3">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row>
    <row r="489" spans="1:24" ht="14.25" customHeight="1" x14ac:dyDescent="0.3">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row>
    <row r="490" spans="1:24" ht="14.25" customHeight="1" x14ac:dyDescent="0.3">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row>
    <row r="491" spans="1:24" ht="14.25" customHeight="1" x14ac:dyDescent="0.3">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row>
    <row r="492" spans="1:24" ht="14.25" customHeight="1" x14ac:dyDescent="0.3">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row>
    <row r="493" spans="1:24" ht="14.25" customHeight="1" x14ac:dyDescent="0.3">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row>
    <row r="494" spans="1:24" ht="14.25" customHeight="1" x14ac:dyDescent="0.3">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row>
    <row r="495" spans="1:24" ht="14.25" customHeight="1" x14ac:dyDescent="0.3">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row>
    <row r="496" spans="1:24" ht="14.25" customHeight="1" x14ac:dyDescent="0.3">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row>
    <row r="497" spans="1:24" ht="14.25" customHeight="1" x14ac:dyDescent="0.3">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row>
    <row r="498" spans="1:24" ht="14.25" customHeight="1" x14ac:dyDescent="0.3">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row>
    <row r="499" spans="1:24" ht="14.25" customHeight="1" x14ac:dyDescent="0.3">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row>
    <row r="500" spans="1:24" ht="14.25" customHeight="1" x14ac:dyDescent="0.3">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row>
    <row r="501" spans="1:24" ht="14.25" customHeight="1" x14ac:dyDescent="0.3">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row>
    <row r="502" spans="1:24" ht="14.25" customHeight="1" x14ac:dyDescent="0.3">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row>
    <row r="503" spans="1:24" ht="14.25" customHeight="1" x14ac:dyDescent="0.3">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row>
    <row r="504" spans="1:24" ht="14.25" customHeight="1" x14ac:dyDescent="0.3">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row>
    <row r="505" spans="1:24" ht="14.25" customHeight="1" x14ac:dyDescent="0.3">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row>
    <row r="506" spans="1:24" ht="14.25" customHeight="1" x14ac:dyDescent="0.3">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row>
    <row r="507" spans="1:24" ht="14.25" customHeight="1" x14ac:dyDescent="0.3">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row>
    <row r="508" spans="1:24" ht="14.25" customHeight="1" x14ac:dyDescent="0.3">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row>
    <row r="509" spans="1:24" ht="14.25" customHeight="1" x14ac:dyDescent="0.3">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row>
    <row r="510" spans="1:24" ht="14.25" customHeight="1" x14ac:dyDescent="0.3">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row>
    <row r="511" spans="1:24" ht="14.25" customHeight="1" x14ac:dyDescent="0.3">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row>
    <row r="512" spans="1:24" ht="14.25" customHeight="1" x14ac:dyDescent="0.3">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row>
    <row r="513" spans="1:24" ht="14.25" customHeight="1" x14ac:dyDescent="0.3">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row>
    <row r="514" spans="1:24" ht="14.25" customHeight="1" x14ac:dyDescent="0.3">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row>
    <row r="515" spans="1:24" ht="14.25" customHeight="1" x14ac:dyDescent="0.3">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row>
    <row r="516" spans="1:24" ht="14.25" customHeight="1" x14ac:dyDescent="0.3">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row>
    <row r="517" spans="1:24" ht="14.25" customHeight="1" x14ac:dyDescent="0.3">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row>
    <row r="518" spans="1:24" ht="14.25" customHeight="1" x14ac:dyDescent="0.3">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row>
    <row r="519" spans="1:24" ht="14.25" customHeight="1" x14ac:dyDescent="0.3">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row>
    <row r="520" spans="1:24" ht="14.25" customHeight="1" x14ac:dyDescent="0.3">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row>
    <row r="521" spans="1:24" ht="14.25" customHeight="1" x14ac:dyDescent="0.3">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row>
    <row r="522" spans="1:24" ht="14.25" customHeight="1" x14ac:dyDescent="0.3">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row>
    <row r="523" spans="1:24" ht="14.25" customHeight="1" x14ac:dyDescent="0.3">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row>
    <row r="524" spans="1:24" ht="14.25" customHeight="1" x14ac:dyDescent="0.3">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row>
    <row r="525" spans="1:24" ht="14.25" customHeight="1" x14ac:dyDescent="0.3">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row>
    <row r="526" spans="1:24" ht="14.25" customHeight="1" x14ac:dyDescent="0.3">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row>
    <row r="527" spans="1:24" ht="14.25" customHeight="1" x14ac:dyDescent="0.3">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row>
    <row r="528" spans="1:24" ht="14.25" customHeight="1" x14ac:dyDescent="0.3">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row>
    <row r="529" spans="1:24" ht="14.25" customHeight="1" x14ac:dyDescent="0.3">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row>
    <row r="530" spans="1:24" ht="14.25" customHeight="1" x14ac:dyDescent="0.3">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row>
    <row r="531" spans="1:24" ht="14.25" customHeight="1" x14ac:dyDescent="0.3">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row>
    <row r="532" spans="1:24" ht="14.25" customHeight="1" x14ac:dyDescent="0.3">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row>
    <row r="533" spans="1:24" ht="14.25" customHeight="1" x14ac:dyDescent="0.3">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row>
    <row r="534" spans="1:24" ht="14.25" customHeight="1" x14ac:dyDescent="0.3">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row>
    <row r="535" spans="1:24" ht="14.25" customHeight="1" x14ac:dyDescent="0.3">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row>
    <row r="536" spans="1:24" ht="14.25" customHeight="1" x14ac:dyDescent="0.3">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row>
    <row r="537" spans="1:24" ht="14.25" customHeight="1" x14ac:dyDescent="0.3">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row>
    <row r="538" spans="1:24" ht="14.25" customHeight="1" x14ac:dyDescent="0.3">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row>
    <row r="539" spans="1:24" ht="14.25" customHeight="1" x14ac:dyDescent="0.3">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row>
    <row r="540" spans="1:24" ht="14.25" customHeight="1" x14ac:dyDescent="0.3">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row>
    <row r="541" spans="1:24" ht="14.25" customHeight="1" x14ac:dyDescent="0.3">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row>
    <row r="542" spans="1:24" ht="14.25" customHeight="1" x14ac:dyDescent="0.3">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row>
    <row r="543" spans="1:24" ht="14.25" customHeight="1" x14ac:dyDescent="0.3">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row>
    <row r="544" spans="1:24" ht="14.25" customHeight="1" x14ac:dyDescent="0.3">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row>
    <row r="545" spans="1:24" ht="14.25" customHeight="1" x14ac:dyDescent="0.3">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row>
    <row r="546" spans="1:24" ht="14.25" customHeight="1" x14ac:dyDescent="0.3">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row>
    <row r="547" spans="1:24" ht="14.25" customHeight="1" x14ac:dyDescent="0.3">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row>
    <row r="548" spans="1:24" ht="14.25" customHeight="1" x14ac:dyDescent="0.3">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row>
    <row r="549" spans="1:24" ht="14.25" customHeight="1" x14ac:dyDescent="0.3">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row>
    <row r="550" spans="1:24" ht="14.25" customHeight="1" x14ac:dyDescent="0.3">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row>
    <row r="551" spans="1:24" ht="14.25" customHeight="1" x14ac:dyDescent="0.3">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row>
    <row r="552" spans="1:24" ht="14.25" customHeight="1" x14ac:dyDescent="0.3">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row>
    <row r="553" spans="1:24" ht="14.25" customHeight="1" x14ac:dyDescent="0.3">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row>
    <row r="554" spans="1:24" ht="14.25" customHeight="1" x14ac:dyDescent="0.3">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row>
    <row r="555" spans="1:24" ht="14.25" customHeight="1" x14ac:dyDescent="0.3">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row>
    <row r="556" spans="1:24" ht="14.25" customHeight="1" x14ac:dyDescent="0.3">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row>
    <row r="557" spans="1:24" ht="14.25" customHeight="1" x14ac:dyDescent="0.3">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row>
    <row r="558" spans="1:24" ht="14.25" customHeight="1" x14ac:dyDescent="0.3">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row>
    <row r="559" spans="1:24" ht="14.25" customHeight="1" x14ac:dyDescent="0.3">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row>
    <row r="560" spans="1:24" ht="14.25" customHeight="1" x14ac:dyDescent="0.3">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row>
    <row r="561" spans="1:24" ht="14.25" customHeight="1" x14ac:dyDescent="0.3">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row>
    <row r="562" spans="1:24" ht="14.25" customHeight="1" x14ac:dyDescent="0.3">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row>
    <row r="563" spans="1:24" ht="14.25" customHeight="1" x14ac:dyDescent="0.3">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row>
    <row r="564" spans="1:24" ht="14.25" customHeight="1" x14ac:dyDescent="0.3">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row>
    <row r="565" spans="1:24" ht="14.25" customHeight="1" x14ac:dyDescent="0.3">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row>
    <row r="566" spans="1:24" ht="14.25" customHeight="1" x14ac:dyDescent="0.3">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row>
    <row r="567" spans="1:24" ht="14.25" customHeight="1" x14ac:dyDescent="0.3">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row>
    <row r="568" spans="1:24" ht="14.25" customHeight="1" x14ac:dyDescent="0.3">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row>
    <row r="569" spans="1:24" ht="14.25" customHeight="1" x14ac:dyDescent="0.3">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row>
    <row r="570" spans="1:24" ht="14.25" customHeight="1" x14ac:dyDescent="0.3">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row>
    <row r="571" spans="1:24" ht="14.25" customHeight="1" x14ac:dyDescent="0.3">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row>
    <row r="572" spans="1:24" ht="14.25" customHeight="1" x14ac:dyDescent="0.3">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row>
    <row r="573" spans="1:24" ht="14.25" customHeight="1" x14ac:dyDescent="0.3">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row>
    <row r="574" spans="1:24" ht="14.25" customHeight="1" x14ac:dyDescent="0.3">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row>
    <row r="575" spans="1:24" ht="14.25" customHeight="1" x14ac:dyDescent="0.3">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row>
    <row r="576" spans="1:24" ht="14.25" customHeight="1" x14ac:dyDescent="0.3">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row>
    <row r="577" spans="1:24" ht="14.25" customHeight="1" x14ac:dyDescent="0.3">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row>
    <row r="578" spans="1:24" ht="14.25" customHeight="1" x14ac:dyDescent="0.3">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row>
    <row r="579" spans="1:24" ht="14.25" customHeight="1" x14ac:dyDescent="0.3">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row>
    <row r="580" spans="1:24" ht="14.25" customHeight="1" x14ac:dyDescent="0.3">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row>
    <row r="581" spans="1:24" ht="14.25" customHeight="1" x14ac:dyDescent="0.3">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row>
    <row r="582" spans="1:24" ht="14.25" customHeight="1" x14ac:dyDescent="0.3">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row>
    <row r="583" spans="1:24" ht="14.25" customHeight="1" x14ac:dyDescent="0.3">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row>
    <row r="584" spans="1:24" ht="14.25" customHeight="1" x14ac:dyDescent="0.3">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row>
    <row r="585" spans="1:24" ht="14.25" customHeight="1" x14ac:dyDescent="0.3">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row>
    <row r="586" spans="1:24" ht="14.25" customHeight="1" x14ac:dyDescent="0.3">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row>
    <row r="587" spans="1:24" ht="14.25" customHeight="1" x14ac:dyDescent="0.3">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row>
    <row r="588" spans="1:24" ht="14.25" customHeight="1" x14ac:dyDescent="0.3">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row>
    <row r="589" spans="1:24" ht="14.25" customHeight="1" x14ac:dyDescent="0.3">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row>
    <row r="590" spans="1:24" ht="14.25" customHeight="1" x14ac:dyDescent="0.3">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row>
    <row r="591" spans="1:24" ht="14.25" customHeight="1" x14ac:dyDescent="0.3">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row>
    <row r="592" spans="1:24" ht="14.25" customHeight="1" x14ac:dyDescent="0.3">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row>
    <row r="593" spans="1:24" ht="14.25" customHeight="1" x14ac:dyDescent="0.3">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row>
    <row r="594" spans="1:24" ht="14.25" customHeight="1" x14ac:dyDescent="0.3">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row>
    <row r="595" spans="1:24" ht="14.25" customHeight="1" x14ac:dyDescent="0.3">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row>
    <row r="596" spans="1:24" ht="14.25" customHeight="1" x14ac:dyDescent="0.3">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row>
    <row r="597" spans="1:24" ht="14.25" customHeight="1" x14ac:dyDescent="0.3">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row>
    <row r="598" spans="1:24" ht="14.25" customHeight="1" x14ac:dyDescent="0.3">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row>
    <row r="599" spans="1:24" ht="14.25" customHeight="1" x14ac:dyDescent="0.3">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row>
    <row r="600" spans="1:24" ht="14.25" customHeight="1" x14ac:dyDescent="0.3">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row>
    <row r="601" spans="1:24" ht="14.25" customHeight="1" x14ac:dyDescent="0.3">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row>
    <row r="602" spans="1:24" ht="14.25" customHeight="1" x14ac:dyDescent="0.3">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row>
    <row r="603" spans="1:24" ht="14.25" customHeight="1" x14ac:dyDescent="0.3">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row>
    <row r="604" spans="1:24" ht="14.25" customHeight="1" x14ac:dyDescent="0.3">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row>
    <row r="605" spans="1:24" ht="14.25" customHeight="1" x14ac:dyDescent="0.3">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row>
    <row r="606" spans="1:24" ht="14.25" customHeight="1" x14ac:dyDescent="0.3">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row>
    <row r="607" spans="1:24" ht="14.25" customHeight="1" x14ac:dyDescent="0.3">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row>
    <row r="608" spans="1:24" ht="14.25" customHeight="1" x14ac:dyDescent="0.3">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row>
    <row r="609" spans="1:24" ht="14.25" customHeight="1" x14ac:dyDescent="0.3">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row>
    <row r="610" spans="1:24" ht="14.25" customHeight="1" x14ac:dyDescent="0.3">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row>
    <row r="611" spans="1:24" ht="14.25" customHeight="1" x14ac:dyDescent="0.3">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row>
    <row r="612" spans="1:24" ht="14.25" customHeight="1" x14ac:dyDescent="0.3">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row>
    <row r="613" spans="1:24" ht="14.25" customHeight="1" x14ac:dyDescent="0.3">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row>
    <row r="614" spans="1:24" ht="14.25" customHeight="1" x14ac:dyDescent="0.3">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row>
    <row r="615" spans="1:24" ht="14.25" customHeight="1" x14ac:dyDescent="0.3">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row>
    <row r="616" spans="1:24" ht="14.25" customHeight="1" x14ac:dyDescent="0.3">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row>
    <row r="617" spans="1:24" ht="14.25" customHeight="1" x14ac:dyDescent="0.3">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row>
    <row r="618" spans="1:24" ht="14.25" customHeight="1" x14ac:dyDescent="0.3">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row>
    <row r="619" spans="1:24" ht="14.25" customHeight="1" x14ac:dyDescent="0.3">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row>
    <row r="620" spans="1:24" ht="14.25" customHeight="1" x14ac:dyDescent="0.3">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row>
    <row r="621" spans="1:24" ht="14.25" customHeight="1" x14ac:dyDescent="0.3">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row>
    <row r="622" spans="1:24" ht="14.25" customHeight="1" x14ac:dyDescent="0.3">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row>
    <row r="623" spans="1:24" ht="14.25" customHeight="1" x14ac:dyDescent="0.3">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row>
    <row r="624" spans="1:24" ht="14.25" customHeight="1" x14ac:dyDescent="0.3">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row>
    <row r="625" spans="1:24" ht="14.25" customHeight="1" x14ac:dyDescent="0.3">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row>
    <row r="626" spans="1:24" ht="14.25" customHeight="1" x14ac:dyDescent="0.3">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row>
    <row r="627" spans="1:24" ht="14.25" customHeight="1" x14ac:dyDescent="0.3">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row>
    <row r="628" spans="1:24" ht="14.25" customHeight="1" x14ac:dyDescent="0.3">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row>
    <row r="629" spans="1:24" ht="14.25" customHeight="1" x14ac:dyDescent="0.3">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row>
    <row r="630" spans="1:24" ht="14.25" customHeight="1" x14ac:dyDescent="0.3">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row>
    <row r="631" spans="1:24" ht="14.25" customHeight="1" x14ac:dyDescent="0.3">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row>
    <row r="632" spans="1:24" ht="14.25" customHeight="1" x14ac:dyDescent="0.3">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row>
    <row r="633" spans="1:24" ht="14.25" customHeight="1" x14ac:dyDescent="0.3">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row>
    <row r="634" spans="1:24" ht="14.25" customHeight="1" x14ac:dyDescent="0.3">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row>
    <row r="635" spans="1:24" ht="14.25" customHeight="1" x14ac:dyDescent="0.3">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row>
    <row r="636" spans="1:24" ht="14.25" customHeight="1" x14ac:dyDescent="0.3">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row>
    <row r="637" spans="1:24" ht="14.25" customHeight="1" x14ac:dyDescent="0.3">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row>
    <row r="638" spans="1:24" ht="14.25" customHeight="1" x14ac:dyDescent="0.3">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row>
    <row r="639" spans="1:24" ht="14.25" customHeight="1" x14ac:dyDescent="0.3">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row>
    <row r="640" spans="1:24" ht="14.25" customHeight="1" x14ac:dyDescent="0.3">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row>
    <row r="641" spans="1:24" ht="14.25" customHeight="1" x14ac:dyDescent="0.3">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row>
    <row r="642" spans="1:24" ht="14.25" customHeight="1" x14ac:dyDescent="0.3">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row>
    <row r="643" spans="1:24" ht="14.25" customHeight="1" x14ac:dyDescent="0.3">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row>
    <row r="644" spans="1:24" ht="14.25" customHeight="1" x14ac:dyDescent="0.3">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row>
    <row r="645" spans="1:24" ht="14.25" customHeight="1" x14ac:dyDescent="0.3">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row>
    <row r="646" spans="1:24" ht="14.25" customHeight="1" x14ac:dyDescent="0.3">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row>
    <row r="647" spans="1:24" ht="14.25" customHeight="1" x14ac:dyDescent="0.3">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row>
    <row r="648" spans="1:24" ht="14.25" customHeight="1" x14ac:dyDescent="0.3">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row>
    <row r="649" spans="1:24" ht="14.25" customHeight="1" x14ac:dyDescent="0.3">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row>
    <row r="650" spans="1:24" ht="14.25" customHeight="1" x14ac:dyDescent="0.3">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row>
    <row r="651" spans="1:24" ht="14.25" customHeight="1" x14ac:dyDescent="0.3">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row>
    <row r="652" spans="1:24" ht="14.25" customHeight="1" x14ac:dyDescent="0.3">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row>
    <row r="653" spans="1:24" ht="14.25" customHeight="1" x14ac:dyDescent="0.3">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row>
    <row r="654" spans="1:24" ht="14.25" customHeight="1" x14ac:dyDescent="0.3">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row>
    <row r="655" spans="1:24" ht="14.25" customHeight="1" x14ac:dyDescent="0.3">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row>
    <row r="656" spans="1:24" ht="14.25" customHeight="1" x14ac:dyDescent="0.3">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row>
    <row r="657" spans="1:24" ht="14.25" customHeight="1" x14ac:dyDescent="0.3">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row>
    <row r="658" spans="1:24" ht="14.25" customHeight="1" x14ac:dyDescent="0.3">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row>
    <row r="659" spans="1:24" ht="14.25" customHeight="1" x14ac:dyDescent="0.3">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row>
    <row r="660" spans="1:24" ht="14.25" customHeight="1" x14ac:dyDescent="0.3">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row>
    <row r="661" spans="1:24" ht="14.25" customHeight="1" x14ac:dyDescent="0.3">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row>
    <row r="662" spans="1:24" ht="14.25" customHeight="1" x14ac:dyDescent="0.3">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row>
    <row r="663" spans="1:24" ht="14.25" customHeight="1" x14ac:dyDescent="0.3">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row>
    <row r="664" spans="1:24" ht="14.25" customHeight="1" x14ac:dyDescent="0.3">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row>
    <row r="665" spans="1:24" ht="14.25" customHeight="1" x14ac:dyDescent="0.3">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row>
    <row r="666" spans="1:24" ht="14.25" customHeight="1" x14ac:dyDescent="0.3">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row>
    <row r="667" spans="1:24" ht="14.25" customHeight="1" x14ac:dyDescent="0.3">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row>
    <row r="668" spans="1:24" ht="14.25" customHeight="1" x14ac:dyDescent="0.3">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row>
    <row r="669" spans="1:24" ht="14.25" customHeight="1" x14ac:dyDescent="0.3">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row>
    <row r="670" spans="1:24" ht="14.25" customHeight="1" x14ac:dyDescent="0.3">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row>
    <row r="671" spans="1:24" ht="14.25" customHeight="1" x14ac:dyDescent="0.3">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row>
    <row r="672" spans="1:24" ht="14.25" customHeight="1" x14ac:dyDescent="0.3">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row>
    <row r="673" spans="1:24" ht="14.25" customHeight="1" x14ac:dyDescent="0.3">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row>
    <row r="674" spans="1:24" ht="14.25" customHeight="1" x14ac:dyDescent="0.3">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row>
    <row r="675" spans="1:24" ht="14.25" customHeight="1" x14ac:dyDescent="0.3">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row>
    <row r="676" spans="1:24" ht="14.25" customHeight="1" x14ac:dyDescent="0.3">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row>
    <row r="677" spans="1:24" ht="14.25" customHeight="1" x14ac:dyDescent="0.3">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row>
    <row r="678" spans="1:24" ht="14.25" customHeight="1" x14ac:dyDescent="0.3">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row>
    <row r="679" spans="1:24" ht="14.25" customHeight="1" x14ac:dyDescent="0.3">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row>
    <row r="680" spans="1:24" ht="14.25" customHeight="1" x14ac:dyDescent="0.3">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row>
    <row r="681" spans="1:24" ht="14.25" customHeight="1" x14ac:dyDescent="0.3">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row>
    <row r="682" spans="1:24" ht="14.25" customHeight="1" x14ac:dyDescent="0.3">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row>
    <row r="683" spans="1:24" ht="14.25" customHeight="1" x14ac:dyDescent="0.3">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row>
    <row r="684" spans="1:24" ht="14.25" customHeight="1" x14ac:dyDescent="0.3">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row>
    <row r="685" spans="1:24" ht="14.25" customHeight="1" x14ac:dyDescent="0.3">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row>
    <row r="686" spans="1:24" ht="14.25" customHeight="1" x14ac:dyDescent="0.3">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row>
    <row r="687" spans="1:24" ht="14.25" customHeight="1" x14ac:dyDescent="0.3">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row>
    <row r="688" spans="1:24" ht="14.25" customHeight="1" x14ac:dyDescent="0.3">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row>
    <row r="689" spans="1:24" ht="14.25" customHeight="1" x14ac:dyDescent="0.3">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row>
    <row r="690" spans="1:24" ht="14.25" customHeight="1" x14ac:dyDescent="0.3">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row>
    <row r="691" spans="1:24" ht="14.25" customHeight="1" x14ac:dyDescent="0.3">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row>
    <row r="692" spans="1:24" ht="14.25" customHeight="1" x14ac:dyDescent="0.3">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row>
    <row r="693" spans="1:24" ht="14.25" customHeight="1" x14ac:dyDescent="0.3">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row>
    <row r="694" spans="1:24" ht="14.25" customHeight="1" x14ac:dyDescent="0.3">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row>
    <row r="695" spans="1:24" ht="14.25" customHeight="1" x14ac:dyDescent="0.3">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row>
    <row r="696" spans="1:24" ht="14.25" customHeight="1" x14ac:dyDescent="0.3">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row>
    <row r="697" spans="1:24" ht="14.25" customHeight="1" x14ac:dyDescent="0.3">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row>
    <row r="698" spans="1:24" ht="14.25" customHeight="1" x14ac:dyDescent="0.3">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row>
    <row r="699" spans="1:24" ht="14.25" customHeight="1" x14ac:dyDescent="0.3">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row>
    <row r="700" spans="1:24" ht="14.25" customHeight="1" x14ac:dyDescent="0.3">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row>
    <row r="701" spans="1:24" ht="14.25" customHeight="1" x14ac:dyDescent="0.3">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row>
    <row r="702" spans="1:24" ht="14.25" customHeight="1" x14ac:dyDescent="0.3">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row>
    <row r="703" spans="1:24" ht="14.25" customHeight="1" x14ac:dyDescent="0.3">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row>
    <row r="704" spans="1:24" ht="14.25" customHeight="1" x14ac:dyDescent="0.3">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row>
    <row r="705" spans="1:24" ht="14.25" customHeight="1" x14ac:dyDescent="0.3">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row>
    <row r="706" spans="1:24" ht="14.25" customHeight="1" x14ac:dyDescent="0.3">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row>
    <row r="707" spans="1:24" ht="14.25" customHeight="1" x14ac:dyDescent="0.3">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row>
    <row r="708" spans="1:24" ht="14.25" customHeight="1" x14ac:dyDescent="0.3">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row>
    <row r="709" spans="1:24" ht="14.25" customHeight="1" x14ac:dyDescent="0.3">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row>
    <row r="710" spans="1:24" ht="14.25" customHeight="1" x14ac:dyDescent="0.3">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row>
    <row r="711" spans="1:24" ht="14.25" customHeight="1" x14ac:dyDescent="0.3">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row>
    <row r="712" spans="1:24" ht="14.25" customHeight="1" x14ac:dyDescent="0.3">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row>
    <row r="713" spans="1:24" ht="14.25" customHeight="1" x14ac:dyDescent="0.3">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row>
    <row r="714" spans="1:24" ht="14.25" customHeight="1" x14ac:dyDescent="0.3">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row>
    <row r="715" spans="1:24" ht="14.25" customHeight="1" x14ac:dyDescent="0.3">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row>
    <row r="716" spans="1:24" ht="14.25" customHeight="1" x14ac:dyDescent="0.3">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row>
    <row r="717" spans="1:24" ht="14.25" customHeight="1" x14ac:dyDescent="0.3">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row>
    <row r="718" spans="1:24" ht="14.25" customHeight="1" x14ac:dyDescent="0.3">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row>
    <row r="719" spans="1:24" ht="14.25" customHeight="1" x14ac:dyDescent="0.3">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row>
    <row r="720" spans="1:24" ht="14.25" customHeight="1" x14ac:dyDescent="0.3">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row>
    <row r="721" spans="1:24" ht="14.25" customHeight="1" x14ac:dyDescent="0.3">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row>
    <row r="722" spans="1:24" ht="14.25" customHeight="1" x14ac:dyDescent="0.3">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row>
    <row r="723" spans="1:24" ht="14.25" customHeight="1" x14ac:dyDescent="0.3">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row>
    <row r="724" spans="1:24" ht="14.25" customHeight="1" x14ac:dyDescent="0.3">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row>
    <row r="725" spans="1:24" ht="14.25" customHeight="1" x14ac:dyDescent="0.3">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row>
    <row r="726" spans="1:24" ht="14.25" customHeight="1" x14ac:dyDescent="0.3">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row>
    <row r="727" spans="1:24" ht="14.25" customHeight="1" x14ac:dyDescent="0.3">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row>
    <row r="728" spans="1:24" ht="14.25" customHeight="1" x14ac:dyDescent="0.3">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row>
    <row r="729" spans="1:24" ht="14.25" customHeight="1" x14ac:dyDescent="0.3">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row>
    <row r="730" spans="1:24" ht="14.25" customHeight="1" x14ac:dyDescent="0.3">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row>
    <row r="731" spans="1:24" ht="14.25" customHeight="1" x14ac:dyDescent="0.3">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row>
    <row r="732" spans="1:24" ht="14.25" customHeight="1" x14ac:dyDescent="0.3">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row>
    <row r="733" spans="1:24" ht="14.25" customHeight="1" x14ac:dyDescent="0.3">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row>
    <row r="734" spans="1:24" ht="14.25" customHeight="1" x14ac:dyDescent="0.3">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row>
    <row r="735" spans="1:24" ht="14.25" customHeight="1" x14ac:dyDescent="0.3">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row>
    <row r="736" spans="1:24" ht="14.25" customHeight="1" x14ac:dyDescent="0.3">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row>
    <row r="737" spans="1:24" ht="14.25" customHeight="1" x14ac:dyDescent="0.3">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row>
    <row r="738" spans="1:24" ht="14.25" customHeight="1" x14ac:dyDescent="0.3">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row>
    <row r="739" spans="1:24" ht="14.25" customHeight="1" x14ac:dyDescent="0.3">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row>
    <row r="740" spans="1:24" ht="14.25" customHeight="1" x14ac:dyDescent="0.3">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row>
    <row r="741" spans="1:24" ht="14.25" customHeight="1" x14ac:dyDescent="0.3">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row>
    <row r="742" spans="1:24" ht="14.25" customHeight="1" x14ac:dyDescent="0.3">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row>
    <row r="743" spans="1:24" ht="14.25" customHeight="1" x14ac:dyDescent="0.3">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row>
    <row r="744" spans="1:24" ht="14.25" customHeight="1" x14ac:dyDescent="0.3">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row>
    <row r="745" spans="1:24" ht="14.25" customHeight="1" x14ac:dyDescent="0.3">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row>
    <row r="746" spans="1:24" ht="14.25" customHeight="1" x14ac:dyDescent="0.3">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row>
    <row r="747" spans="1:24" ht="14.25" customHeight="1" x14ac:dyDescent="0.3">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row>
    <row r="748" spans="1:24" ht="14.25" customHeight="1" x14ac:dyDescent="0.3">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row>
    <row r="749" spans="1:24" ht="14.25" customHeight="1" x14ac:dyDescent="0.3">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row>
    <row r="750" spans="1:24" ht="14.25" customHeight="1" x14ac:dyDescent="0.3">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row>
    <row r="751" spans="1:24" ht="14.25" customHeight="1" x14ac:dyDescent="0.3">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row>
    <row r="752" spans="1:24" ht="14.25" customHeight="1" x14ac:dyDescent="0.3">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row>
    <row r="753" spans="1:24" ht="14.25" customHeight="1" x14ac:dyDescent="0.3">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row>
    <row r="754" spans="1:24" ht="14.25" customHeight="1" x14ac:dyDescent="0.3">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row>
    <row r="755" spans="1:24" ht="14.25" customHeight="1" x14ac:dyDescent="0.3">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row>
    <row r="756" spans="1:24" ht="14.25" customHeight="1" x14ac:dyDescent="0.3">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row>
    <row r="757" spans="1:24" ht="14.25" customHeight="1" x14ac:dyDescent="0.3">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row>
    <row r="758" spans="1:24" ht="14.25" customHeight="1" x14ac:dyDescent="0.3">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row>
    <row r="759" spans="1:24" ht="14.25" customHeight="1" x14ac:dyDescent="0.3">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row>
    <row r="760" spans="1:24" ht="14.25" customHeight="1" x14ac:dyDescent="0.3">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row>
    <row r="761" spans="1:24" ht="14.25" customHeight="1" x14ac:dyDescent="0.3">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row>
    <row r="762" spans="1:24" ht="14.25" customHeight="1" x14ac:dyDescent="0.3">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row>
    <row r="763" spans="1:24" ht="14.25" customHeight="1" x14ac:dyDescent="0.3">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row>
    <row r="764" spans="1:24" ht="14.25" customHeight="1" x14ac:dyDescent="0.3">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row>
    <row r="765" spans="1:24" ht="14.25" customHeight="1" x14ac:dyDescent="0.3">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row>
    <row r="766" spans="1:24" ht="14.25" customHeight="1" x14ac:dyDescent="0.3">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row>
    <row r="767" spans="1:24" ht="14.25" customHeight="1" x14ac:dyDescent="0.3">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row>
    <row r="768" spans="1:24" ht="14.25" customHeight="1" x14ac:dyDescent="0.3">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row>
    <row r="769" spans="1:24" ht="14.25" customHeight="1" x14ac:dyDescent="0.3">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row>
    <row r="770" spans="1:24" ht="14.25" customHeight="1" x14ac:dyDescent="0.3">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row>
    <row r="771" spans="1:24" ht="14.25" customHeight="1" x14ac:dyDescent="0.3">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row>
    <row r="772" spans="1:24" ht="14.25" customHeight="1" x14ac:dyDescent="0.3">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row>
    <row r="773" spans="1:24" ht="14.25" customHeight="1" x14ac:dyDescent="0.3">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row>
    <row r="774" spans="1:24" ht="14.25" customHeight="1" x14ac:dyDescent="0.3">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row>
    <row r="775" spans="1:24" ht="14.25" customHeight="1" x14ac:dyDescent="0.3">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row>
    <row r="776" spans="1:24" ht="14.25" customHeight="1" x14ac:dyDescent="0.3">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row>
    <row r="777" spans="1:24" ht="14.25" customHeight="1" x14ac:dyDescent="0.3">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row>
    <row r="778" spans="1:24" ht="14.25" customHeight="1" x14ac:dyDescent="0.3">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row>
    <row r="779" spans="1:24" ht="14.25" customHeight="1" x14ac:dyDescent="0.3">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row>
    <row r="780" spans="1:24" ht="14.25" customHeight="1" x14ac:dyDescent="0.3">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row>
    <row r="781" spans="1:24" ht="14.25" customHeight="1" x14ac:dyDescent="0.3">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row>
    <row r="782" spans="1:24" ht="14.25" customHeight="1" x14ac:dyDescent="0.3">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row>
    <row r="783" spans="1:24" ht="14.25" customHeight="1" x14ac:dyDescent="0.3">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row>
    <row r="784" spans="1:24" ht="14.25" customHeight="1" x14ac:dyDescent="0.3">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row>
    <row r="785" spans="1:24" ht="14.25" customHeight="1" x14ac:dyDescent="0.3">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row>
    <row r="786" spans="1:24" ht="14.25" customHeight="1" x14ac:dyDescent="0.3">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row>
    <row r="787" spans="1:24" ht="14.25" customHeight="1" x14ac:dyDescent="0.3">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row>
    <row r="788" spans="1:24" ht="14.25" customHeight="1" x14ac:dyDescent="0.3">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row>
    <row r="789" spans="1:24" ht="14.25" customHeight="1" x14ac:dyDescent="0.3">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row>
    <row r="790" spans="1:24" ht="14.25" customHeight="1" x14ac:dyDescent="0.3">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row>
    <row r="791" spans="1:24" ht="14.25" customHeight="1" x14ac:dyDescent="0.3">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row>
    <row r="792" spans="1:24" ht="14.25" customHeight="1" x14ac:dyDescent="0.3">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row>
    <row r="793" spans="1:24" ht="14.25" customHeight="1" x14ac:dyDescent="0.3">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row>
    <row r="794" spans="1:24" ht="14.25" customHeight="1" x14ac:dyDescent="0.3">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row>
    <row r="795" spans="1:24" ht="14.25" customHeight="1" x14ac:dyDescent="0.3">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row>
    <row r="796" spans="1:24" ht="14.25" customHeight="1" x14ac:dyDescent="0.3">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row>
    <row r="797" spans="1:24" ht="14.25" customHeight="1" x14ac:dyDescent="0.3">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row>
    <row r="798" spans="1:24" ht="14.25" customHeight="1" x14ac:dyDescent="0.3">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row>
    <row r="799" spans="1:24" ht="14.25" customHeight="1" x14ac:dyDescent="0.3">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row>
    <row r="800" spans="1:24" ht="14.25" customHeight="1" x14ac:dyDescent="0.3">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row>
    <row r="801" spans="1:24" ht="14.25" customHeight="1" x14ac:dyDescent="0.3">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row>
    <row r="802" spans="1:24" ht="14.25" customHeight="1" x14ac:dyDescent="0.3">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row>
    <row r="803" spans="1:24" ht="14.25" customHeight="1" x14ac:dyDescent="0.3">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row>
    <row r="804" spans="1:24" ht="14.25" customHeight="1" x14ac:dyDescent="0.3">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row>
    <row r="805" spans="1:24" ht="14.25" customHeight="1" x14ac:dyDescent="0.3">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row>
    <row r="806" spans="1:24" ht="14.25" customHeight="1" x14ac:dyDescent="0.3">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row>
    <row r="807" spans="1:24" ht="14.25" customHeight="1" x14ac:dyDescent="0.3">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row>
    <row r="808" spans="1:24" ht="14.25" customHeight="1" x14ac:dyDescent="0.3">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row>
    <row r="809" spans="1:24" ht="14.25" customHeight="1" x14ac:dyDescent="0.3">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row>
    <row r="810" spans="1:24" ht="14.25" customHeight="1" x14ac:dyDescent="0.3">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row>
    <row r="811" spans="1:24" ht="14.25" customHeight="1" x14ac:dyDescent="0.3">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row>
    <row r="812" spans="1:24" ht="14.25" customHeight="1" x14ac:dyDescent="0.3">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row>
    <row r="813" spans="1:24" ht="14.25" customHeight="1" x14ac:dyDescent="0.3">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row>
    <row r="814" spans="1:24" ht="14.25" customHeight="1" x14ac:dyDescent="0.3">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row>
    <row r="815" spans="1:24" ht="14.25" customHeight="1" x14ac:dyDescent="0.3">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row>
    <row r="816" spans="1:24" ht="14.25" customHeight="1" x14ac:dyDescent="0.3">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row>
    <row r="817" spans="1:24" ht="14.25" customHeight="1" x14ac:dyDescent="0.3">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row>
    <row r="818" spans="1:24" ht="14.25" customHeight="1" x14ac:dyDescent="0.3">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row>
    <row r="819" spans="1:24" ht="14.25" customHeight="1" x14ac:dyDescent="0.3">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row>
    <row r="820" spans="1:24" ht="14.25" customHeight="1" x14ac:dyDescent="0.3">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row>
    <row r="821" spans="1:24" ht="14.25" customHeight="1" x14ac:dyDescent="0.3">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row>
    <row r="822" spans="1:24" ht="14.25" customHeight="1" x14ac:dyDescent="0.3">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row>
    <row r="823" spans="1:24" ht="14.25" customHeight="1" x14ac:dyDescent="0.3">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row>
    <row r="824" spans="1:24" ht="14.25" customHeight="1" x14ac:dyDescent="0.3">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row>
    <row r="825" spans="1:24" ht="14.25" customHeight="1" x14ac:dyDescent="0.3">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row>
    <row r="826" spans="1:24" ht="14.25" customHeight="1" x14ac:dyDescent="0.3">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row>
    <row r="827" spans="1:24" ht="14.25" customHeight="1" x14ac:dyDescent="0.3">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row>
    <row r="828" spans="1:24" ht="14.25" customHeight="1" x14ac:dyDescent="0.3">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row>
    <row r="829" spans="1:24" ht="14.25" customHeight="1" x14ac:dyDescent="0.3">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row>
    <row r="830" spans="1:24" ht="14.25" customHeight="1" x14ac:dyDescent="0.3">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row>
    <row r="831" spans="1:24" ht="14.25" customHeight="1" x14ac:dyDescent="0.3">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row>
    <row r="832" spans="1:24" ht="14.25" customHeight="1" x14ac:dyDescent="0.3">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row>
    <row r="833" spans="1:24" ht="14.25" customHeight="1" x14ac:dyDescent="0.3">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row>
    <row r="834" spans="1:24" ht="14.25" customHeight="1" x14ac:dyDescent="0.3">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row>
    <row r="835" spans="1:24" ht="14.25" customHeight="1" x14ac:dyDescent="0.3">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row>
    <row r="836" spans="1:24" ht="14.25" customHeight="1" x14ac:dyDescent="0.3">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row>
    <row r="837" spans="1:24" ht="14.25" customHeight="1" x14ac:dyDescent="0.3">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row>
    <row r="838" spans="1:24" ht="14.25" customHeight="1" x14ac:dyDescent="0.3">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row>
    <row r="839" spans="1:24" ht="14.25" customHeight="1" x14ac:dyDescent="0.3">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row>
    <row r="840" spans="1:24" ht="14.25" customHeight="1" x14ac:dyDescent="0.3">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row>
    <row r="841" spans="1:24" ht="14.25" customHeight="1" x14ac:dyDescent="0.3">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row>
    <row r="842" spans="1:24" ht="14.25" customHeight="1" x14ac:dyDescent="0.3">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row>
    <row r="843" spans="1:24" ht="14.25" customHeight="1" x14ac:dyDescent="0.3">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row>
    <row r="844" spans="1:24" ht="14.25" customHeight="1" x14ac:dyDescent="0.3">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row>
    <row r="845" spans="1:24" ht="14.25" customHeight="1" x14ac:dyDescent="0.3">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row>
    <row r="846" spans="1:24" ht="14.25" customHeight="1" x14ac:dyDescent="0.3">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row>
    <row r="847" spans="1:24" ht="14.25" customHeight="1" x14ac:dyDescent="0.3">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row>
    <row r="848" spans="1:24" ht="14.25" customHeight="1" x14ac:dyDescent="0.3">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row>
    <row r="849" spans="1:24" ht="14.25" customHeight="1" x14ac:dyDescent="0.3">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row>
    <row r="850" spans="1:24" ht="14.25" customHeight="1" x14ac:dyDescent="0.3">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row>
    <row r="851" spans="1:24" ht="14.25" customHeight="1" x14ac:dyDescent="0.3">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row>
    <row r="852" spans="1:24" ht="14.25" customHeight="1" x14ac:dyDescent="0.3">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row>
    <row r="853" spans="1:24" ht="14.25" customHeight="1" x14ac:dyDescent="0.3">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row>
    <row r="854" spans="1:24" ht="14.25" customHeight="1" x14ac:dyDescent="0.3">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row>
    <row r="855" spans="1:24" ht="14.25" customHeight="1" x14ac:dyDescent="0.3">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row>
    <row r="856" spans="1:24" ht="14.25" customHeight="1" x14ac:dyDescent="0.3">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row>
    <row r="857" spans="1:24" ht="14.25" customHeight="1" x14ac:dyDescent="0.3">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row>
    <row r="858" spans="1:24" ht="14.25" customHeight="1" x14ac:dyDescent="0.3">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row>
    <row r="859" spans="1:24" ht="14.25" customHeight="1" x14ac:dyDescent="0.3">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row>
    <row r="860" spans="1:24" ht="14.25" customHeight="1" x14ac:dyDescent="0.3">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row>
    <row r="861" spans="1:24" ht="14.25" customHeight="1" x14ac:dyDescent="0.3">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row>
    <row r="862" spans="1:24" ht="14.25" customHeight="1" x14ac:dyDescent="0.3">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row>
    <row r="863" spans="1:24" ht="14.25" customHeight="1" x14ac:dyDescent="0.3">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row>
    <row r="864" spans="1:24" ht="14.25" customHeight="1" x14ac:dyDescent="0.3">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row>
    <row r="865" spans="1:24" ht="14.25" customHeight="1" x14ac:dyDescent="0.3">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row>
    <row r="866" spans="1:24" ht="14.25" customHeight="1" x14ac:dyDescent="0.3">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row>
    <row r="867" spans="1:24" ht="14.25" customHeight="1" x14ac:dyDescent="0.3">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row>
    <row r="868" spans="1:24" ht="14.25" customHeight="1" x14ac:dyDescent="0.3">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row>
    <row r="869" spans="1:24" ht="14.25" customHeight="1" x14ac:dyDescent="0.3">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row>
    <row r="870" spans="1:24" ht="14.25" customHeight="1" x14ac:dyDescent="0.3">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row>
    <row r="871" spans="1:24" ht="14.25" customHeight="1" x14ac:dyDescent="0.3">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row>
    <row r="872" spans="1:24" ht="14.25" customHeight="1" x14ac:dyDescent="0.3">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row>
    <row r="873" spans="1:24" ht="14.25" customHeight="1" x14ac:dyDescent="0.3">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row>
    <row r="874" spans="1:24" ht="14.25" customHeight="1" x14ac:dyDescent="0.3">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row>
    <row r="875" spans="1:24" ht="14.25" customHeight="1" x14ac:dyDescent="0.3">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row>
    <row r="876" spans="1:24" ht="14.25" customHeight="1" x14ac:dyDescent="0.3">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row>
    <row r="877" spans="1:24" ht="14.25" customHeight="1" x14ac:dyDescent="0.3">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row>
    <row r="878" spans="1:24" ht="14.25" customHeight="1" x14ac:dyDescent="0.3">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row>
    <row r="879" spans="1:24" ht="14.25" customHeight="1" x14ac:dyDescent="0.3">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row>
    <row r="880" spans="1:24" ht="14.25" customHeight="1" x14ac:dyDescent="0.3">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row>
    <row r="881" spans="1:24" ht="14.25" customHeight="1" x14ac:dyDescent="0.3">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row>
    <row r="882" spans="1:24" ht="14.25" customHeight="1" x14ac:dyDescent="0.3">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row>
    <row r="883" spans="1:24" ht="14.25" customHeight="1" x14ac:dyDescent="0.3">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row>
    <row r="884" spans="1:24" ht="14.25" customHeight="1" x14ac:dyDescent="0.3">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row>
    <row r="885" spans="1:24" ht="14.25" customHeight="1" x14ac:dyDescent="0.3">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row>
    <row r="886" spans="1:24" ht="14.25" customHeight="1" x14ac:dyDescent="0.3">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row>
    <row r="887" spans="1:24" ht="14.25" customHeight="1" x14ac:dyDescent="0.3">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row>
    <row r="888" spans="1:24" ht="14.25" customHeight="1" x14ac:dyDescent="0.3">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row>
    <row r="889" spans="1:24" ht="14.25" customHeight="1" x14ac:dyDescent="0.3">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row>
    <row r="890" spans="1:24" ht="14.25" customHeight="1" x14ac:dyDescent="0.3">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row>
    <row r="891" spans="1:24" ht="14.25" customHeight="1" x14ac:dyDescent="0.3">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row>
    <row r="892" spans="1:24" ht="14.25" customHeight="1" x14ac:dyDescent="0.3">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row>
    <row r="893" spans="1:24" ht="14.25" customHeight="1" x14ac:dyDescent="0.3">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row>
    <row r="894" spans="1:24" ht="14.25" customHeight="1" x14ac:dyDescent="0.3">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row>
    <row r="895" spans="1:24" ht="14.25" customHeight="1" x14ac:dyDescent="0.3">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row>
    <row r="896" spans="1:24" ht="14.25" customHeight="1" x14ac:dyDescent="0.3">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row>
    <row r="897" spans="1:24" ht="14.25" customHeight="1" x14ac:dyDescent="0.3">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row>
    <row r="898" spans="1:24" ht="14.25" customHeight="1" x14ac:dyDescent="0.3">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row>
    <row r="899" spans="1:24" ht="14.25" customHeight="1" x14ac:dyDescent="0.3">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row>
    <row r="900" spans="1:24" ht="14.25" customHeight="1" x14ac:dyDescent="0.3">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row>
    <row r="901" spans="1:24" ht="14.25" customHeight="1" x14ac:dyDescent="0.3">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row>
    <row r="902" spans="1:24" ht="14.25" customHeight="1" x14ac:dyDescent="0.3">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row>
    <row r="903" spans="1:24" ht="14.25" customHeight="1" x14ac:dyDescent="0.3">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row>
    <row r="904" spans="1:24" ht="14.25" customHeight="1" x14ac:dyDescent="0.3">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row>
    <row r="905" spans="1:24" ht="14.25" customHeight="1" x14ac:dyDescent="0.3">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row>
    <row r="906" spans="1:24" ht="14.25" customHeight="1" x14ac:dyDescent="0.3">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row>
    <row r="907" spans="1:24" ht="14.25" customHeight="1" x14ac:dyDescent="0.3">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row>
    <row r="908" spans="1:24" ht="14.25" customHeight="1" x14ac:dyDescent="0.3">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row>
    <row r="909" spans="1:24" ht="14.25" customHeight="1" x14ac:dyDescent="0.3">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row>
    <row r="910" spans="1:24" ht="14.25" customHeight="1" x14ac:dyDescent="0.3">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row>
    <row r="911" spans="1:24" ht="14.25" customHeight="1" x14ac:dyDescent="0.3">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row>
    <row r="912" spans="1:24" ht="14.25" customHeight="1" x14ac:dyDescent="0.3">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row>
    <row r="913" spans="1:24" ht="14.25" customHeight="1" x14ac:dyDescent="0.3">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row>
    <row r="914" spans="1:24" ht="14.25" customHeight="1" x14ac:dyDescent="0.3">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row>
    <row r="915" spans="1:24" ht="14.25" customHeight="1" x14ac:dyDescent="0.3">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row>
    <row r="916" spans="1:24" ht="14.25" customHeight="1" x14ac:dyDescent="0.3">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row>
    <row r="917" spans="1:24" ht="14.25" customHeight="1" x14ac:dyDescent="0.3">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row>
    <row r="918" spans="1:24" ht="14.25" customHeight="1" x14ac:dyDescent="0.3">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row>
    <row r="919" spans="1:24" ht="14.25" customHeight="1" x14ac:dyDescent="0.3">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row>
    <row r="920" spans="1:24" ht="14.25" customHeight="1" x14ac:dyDescent="0.3">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row>
    <row r="921" spans="1:24" ht="14.25" customHeight="1" x14ac:dyDescent="0.3">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row>
    <row r="922" spans="1:24" ht="14.25" customHeight="1" x14ac:dyDescent="0.3">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row>
    <row r="923" spans="1:24" ht="14.25" customHeight="1" x14ac:dyDescent="0.3">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row>
    <row r="924" spans="1:24" ht="14.25" customHeight="1" x14ac:dyDescent="0.3">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row>
    <row r="925" spans="1:24" ht="14.25" customHeight="1" x14ac:dyDescent="0.3">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row>
    <row r="926" spans="1:24" ht="14.25" customHeight="1" x14ac:dyDescent="0.3">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row>
    <row r="927" spans="1:24" ht="14.25" customHeight="1" x14ac:dyDescent="0.3">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row>
    <row r="928" spans="1:24" ht="14.25" customHeight="1" x14ac:dyDescent="0.3">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row>
    <row r="929" spans="1:24" ht="14.25" customHeight="1" x14ac:dyDescent="0.3">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row>
    <row r="930" spans="1:24" ht="14.25" customHeight="1" x14ac:dyDescent="0.3">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row>
    <row r="931" spans="1:24" ht="14.25" customHeight="1" x14ac:dyDescent="0.3">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row>
    <row r="932" spans="1:24" ht="14.25" customHeight="1" x14ac:dyDescent="0.3">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row>
    <row r="933" spans="1:24" ht="14.25" customHeight="1" x14ac:dyDescent="0.3">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row>
    <row r="934" spans="1:24" ht="14.25" customHeight="1" x14ac:dyDescent="0.3">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row>
    <row r="935" spans="1:24" ht="14.25" customHeight="1" x14ac:dyDescent="0.3">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row>
    <row r="936" spans="1:24" ht="14.25" customHeight="1" x14ac:dyDescent="0.3">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row>
    <row r="937" spans="1:24" ht="14.25" customHeight="1" x14ac:dyDescent="0.3">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row>
    <row r="938" spans="1:24" ht="14.25" customHeight="1" x14ac:dyDescent="0.3">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row>
    <row r="939" spans="1:24" ht="14.25" customHeight="1" x14ac:dyDescent="0.3">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row>
    <row r="940" spans="1:24" ht="14.25" customHeight="1" x14ac:dyDescent="0.3">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row>
    <row r="941" spans="1:24" ht="14.25" customHeight="1" x14ac:dyDescent="0.3">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row>
    <row r="942" spans="1:24" ht="14.25" customHeight="1" x14ac:dyDescent="0.3">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row>
    <row r="943" spans="1:24" ht="14.25" customHeight="1" x14ac:dyDescent="0.3">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row>
    <row r="944" spans="1:24" ht="14.25" customHeight="1" x14ac:dyDescent="0.3">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row>
    <row r="945" spans="1:24" ht="14.25" customHeight="1" x14ac:dyDescent="0.3">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row>
    <row r="946" spans="1:24" ht="14.25" customHeight="1" x14ac:dyDescent="0.3">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row>
    <row r="947" spans="1:24" ht="14.25" customHeight="1" x14ac:dyDescent="0.3">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row>
    <row r="948" spans="1:24" ht="14.25" customHeight="1" x14ac:dyDescent="0.3">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row>
    <row r="949" spans="1:24" ht="14.25" customHeight="1" x14ac:dyDescent="0.3">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row>
    <row r="950" spans="1:24" ht="14.25" customHeight="1" x14ac:dyDescent="0.3">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row>
    <row r="951" spans="1:24" ht="14.25" customHeight="1" x14ac:dyDescent="0.3">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row>
    <row r="952" spans="1:24" ht="14.25" customHeight="1" x14ac:dyDescent="0.3">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row>
    <row r="953" spans="1:24" ht="14.25" customHeight="1" x14ac:dyDescent="0.3">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row>
    <row r="954" spans="1:24" ht="14.25" customHeight="1" x14ac:dyDescent="0.3">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row>
    <row r="955" spans="1:24" ht="14.25" customHeight="1" x14ac:dyDescent="0.3">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row>
    <row r="956" spans="1:24" ht="14.25" customHeight="1" x14ac:dyDescent="0.3">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row>
    <row r="957" spans="1:24" ht="14.25" customHeight="1" x14ac:dyDescent="0.3">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row>
    <row r="958" spans="1:24" ht="14.25" customHeight="1" x14ac:dyDescent="0.3">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row>
    <row r="959" spans="1:24" ht="14.25" customHeight="1" x14ac:dyDescent="0.3">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row>
    <row r="960" spans="1:24" ht="14.25" customHeight="1" x14ac:dyDescent="0.3">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row>
    <row r="961" spans="1:24" ht="14.25" customHeight="1" x14ac:dyDescent="0.3">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row>
    <row r="962" spans="1:24" ht="14.25" customHeight="1" x14ac:dyDescent="0.3">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row>
    <row r="963" spans="1:24" ht="14.25" customHeight="1" x14ac:dyDescent="0.3">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row>
    <row r="964" spans="1:24" ht="14.25" customHeight="1" x14ac:dyDescent="0.3">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row>
    <row r="965" spans="1:24" ht="14.25" customHeight="1" x14ac:dyDescent="0.3">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row>
    <row r="966" spans="1:24" ht="14.25" customHeight="1" x14ac:dyDescent="0.3">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row>
    <row r="967" spans="1:24" ht="14.25" customHeight="1" x14ac:dyDescent="0.3">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row>
    <row r="968" spans="1:24" ht="14.25" customHeight="1" x14ac:dyDescent="0.3">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row>
    <row r="969" spans="1:24" ht="14.25" customHeight="1" x14ac:dyDescent="0.3">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row>
    <row r="970" spans="1:24" ht="14.25" customHeight="1" x14ac:dyDescent="0.3">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row>
    <row r="971" spans="1:24" ht="14.25" customHeight="1" x14ac:dyDescent="0.3">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row>
    <row r="972" spans="1:24" ht="14.25" customHeight="1" x14ac:dyDescent="0.3">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row>
    <row r="973" spans="1:24" ht="14.25" customHeight="1" x14ac:dyDescent="0.3">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row>
    <row r="974" spans="1:24" ht="14.25" customHeight="1" x14ac:dyDescent="0.3">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row>
    <row r="975" spans="1:24" ht="14.25" customHeight="1" x14ac:dyDescent="0.3">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row>
    <row r="976" spans="1:24" ht="14.25" customHeight="1" x14ac:dyDescent="0.3">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row>
    <row r="977" spans="1:24" ht="14.25" customHeight="1" x14ac:dyDescent="0.3">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row>
    <row r="978" spans="1:24" ht="14.25" customHeight="1" x14ac:dyDescent="0.3">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row>
    <row r="979" spans="1:24" ht="14.25" customHeight="1" x14ac:dyDescent="0.3">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row>
    <row r="980" spans="1:24" ht="14.25" customHeight="1" x14ac:dyDescent="0.3">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row>
    <row r="981" spans="1:24" ht="14.25" customHeight="1" x14ac:dyDescent="0.3">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row>
    <row r="982" spans="1:24" ht="14.25" customHeight="1" x14ac:dyDescent="0.3">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row>
    <row r="983" spans="1:24" ht="14.25" customHeight="1" x14ac:dyDescent="0.3">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row>
    <row r="984" spans="1:24" ht="14.25" customHeight="1" x14ac:dyDescent="0.3">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row>
    <row r="985" spans="1:24" ht="14.25" customHeight="1" x14ac:dyDescent="0.3">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row>
    <row r="986" spans="1:24" ht="14.25" customHeight="1" x14ac:dyDescent="0.3">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row>
    <row r="987" spans="1:24" ht="14.25" customHeight="1" x14ac:dyDescent="0.3">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row>
    <row r="988" spans="1:24" ht="14.25" customHeight="1" x14ac:dyDescent="0.3">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row>
    <row r="989" spans="1:24" ht="14.25" customHeight="1" x14ac:dyDescent="0.3">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row>
    <row r="990" spans="1:24" ht="14.25" customHeight="1" x14ac:dyDescent="0.3">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row>
    <row r="991" spans="1:24" ht="14.25" customHeight="1" x14ac:dyDescent="0.3">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row>
    <row r="992" spans="1:24" ht="14.25" customHeight="1" x14ac:dyDescent="0.3">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row>
    <row r="993" spans="1:24" ht="14.25" customHeight="1" x14ac:dyDescent="0.3">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row>
    <row r="994" spans="1:24" ht="14.25" customHeight="1" x14ac:dyDescent="0.3">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row>
    <row r="995" spans="1:24" ht="14.25" customHeight="1" x14ac:dyDescent="0.3">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row>
    <row r="996" spans="1:24" ht="14.25" customHeight="1" x14ac:dyDescent="0.3">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row>
    <row r="997" spans="1:24" ht="14.25" customHeight="1" x14ac:dyDescent="0.3">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row>
    <row r="998" spans="1:24" ht="14.25" customHeight="1" x14ac:dyDescent="0.3">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row>
    <row r="999" spans="1:24" ht="14.25" customHeight="1" x14ac:dyDescent="0.3">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row>
    <row r="1000" spans="1:24" ht="14.25" customHeight="1" x14ac:dyDescent="0.3">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row>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sheetPr>
  <dimension ref="A1:G30"/>
  <sheetViews>
    <sheetView workbookViewId="0">
      <pane xSplit="2" ySplit="1" topLeftCell="C14" activePane="bottomRight" state="frozen"/>
      <selection pane="topRight" activeCell="C1" sqref="C1"/>
      <selection pane="bottomLeft" activeCell="A2" sqref="A2"/>
      <selection pane="bottomRight" activeCell="A31" sqref="A31"/>
    </sheetView>
  </sheetViews>
  <sheetFormatPr defaultColWidth="12.44140625" defaultRowHeight="15" customHeight="1" x14ac:dyDescent="0.3"/>
  <cols>
    <col min="1" max="1" width="12.44140625" style="77" customWidth="1"/>
    <col min="2" max="2" width="18.44140625" style="77" bestFit="1" customWidth="1"/>
    <col min="3" max="3" width="16.33203125" style="77" customWidth="1"/>
    <col min="4" max="4" width="22.88671875" style="77" customWidth="1"/>
    <col min="5" max="5" width="23.44140625" style="77" customWidth="1"/>
    <col min="6" max="6" width="12.44140625" style="77" customWidth="1"/>
    <col min="7" max="7" width="69.109375" style="77" bestFit="1" customWidth="1"/>
    <col min="8" max="16384" width="12.44140625" style="77"/>
  </cols>
  <sheetData>
    <row r="1" spans="1:7" s="88" customFormat="1" ht="29.4" thickBot="1" x14ac:dyDescent="0.35">
      <c r="A1" s="85" t="s">
        <v>939</v>
      </c>
      <c r="B1" s="86" t="s">
        <v>940</v>
      </c>
      <c r="C1" s="87" t="s">
        <v>941</v>
      </c>
      <c r="D1" s="87" t="s">
        <v>942</v>
      </c>
      <c r="E1" s="87" t="s">
        <v>943</v>
      </c>
      <c r="G1" s="89" t="s">
        <v>1057</v>
      </c>
    </row>
    <row r="2" spans="1:7" ht="15" customHeight="1" thickBot="1" x14ac:dyDescent="0.35">
      <c r="A2" s="90" t="s">
        <v>1058</v>
      </c>
      <c r="B2" s="90" t="s">
        <v>1059</v>
      </c>
      <c r="C2" s="144">
        <v>4247</v>
      </c>
      <c r="D2" s="144">
        <v>1294.51</v>
      </c>
      <c r="E2" s="144">
        <v>-0.2</v>
      </c>
      <c r="G2" s="91" t="s">
        <v>1060</v>
      </c>
    </row>
    <row r="3" spans="1:7" ht="15" customHeight="1" thickBot="1" x14ac:dyDescent="0.35">
      <c r="A3" s="90" t="s">
        <v>944</v>
      </c>
      <c r="B3" s="90" t="s">
        <v>1061</v>
      </c>
      <c r="C3" s="144">
        <v>5626</v>
      </c>
      <c r="D3" s="144">
        <v>1714.74</v>
      </c>
      <c r="E3" s="144">
        <v>-0.5</v>
      </c>
    </row>
    <row r="4" spans="1:7" ht="15" customHeight="1" thickBot="1" x14ac:dyDescent="0.35">
      <c r="A4" s="90" t="s">
        <v>944</v>
      </c>
      <c r="B4" s="90" t="s">
        <v>1062</v>
      </c>
      <c r="C4" s="144">
        <v>5452</v>
      </c>
      <c r="D4" s="144">
        <v>1661.88</v>
      </c>
      <c r="E4" s="144">
        <v>-0.5</v>
      </c>
    </row>
    <row r="5" spans="1:7" ht="15" customHeight="1" thickBot="1" x14ac:dyDescent="0.35">
      <c r="A5" s="90" t="s">
        <v>944</v>
      </c>
      <c r="B5" s="90" t="s">
        <v>946</v>
      </c>
      <c r="C5" s="144">
        <v>5769</v>
      </c>
      <c r="D5" s="144">
        <v>1758.36</v>
      </c>
      <c r="E5" s="144">
        <v>-0.6</v>
      </c>
    </row>
    <row r="6" spans="1:7" ht="15" customHeight="1" thickBot="1" x14ac:dyDescent="0.35">
      <c r="A6" s="90" t="s">
        <v>944</v>
      </c>
      <c r="B6" s="90" t="s">
        <v>945</v>
      </c>
      <c r="C6" s="144">
        <v>5094</v>
      </c>
      <c r="D6" s="144">
        <v>1552.78</v>
      </c>
      <c r="E6" s="144">
        <v>-0.4</v>
      </c>
    </row>
    <row r="7" spans="1:7" ht="15" customHeight="1" thickBot="1" x14ac:dyDescent="0.35">
      <c r="A7" s="90" t="s">
        <v>947</v>
      </c>
      <c r="B7" s="90" t="s">
        <v>949</v>
      </c>
      <c r="C7" s="144">
        <v>4099</v>
      </c>
      <c r="D7" s="144">
        <v>1249.4000000000001</v>
      </c>
      <c r="E7" s="144">
        <v>-0.2</v>
      </c>
    </row>
    <row r="8" spans="1:7" ht="15" customHeight="1" thickBot="1" x14ac:dyDescent="0.35">
      <c r="A8" s="90" t="s">
        <v>947</v>
      </c>
      <c r="B8" s="90" t="s">
        <v>952</v>
      </c>
      <c r="C8" s="144">
        <v>5648</v>
      </c>
      <c r="D8" s="144">
        <v>1721.58</v>
      </c>
      <c r="E8" s="144">
        <v>-0.5</v>
      </c>
    </row>
    <row r="9" spans="1:7" ht="15" customHeight="1" thickBot="1" x14ac:dyDescent="0.35">
      <c r="A9" s="90" t="s">
        <v>947</v>
      </c>
      <c r="B9" s="90" t="s">
        <v>1063</v>
      </c>
      <c r="C9" s="144">
        <v>5913</v>
      </c>
      <c r="D9" s="144">
        <v>1802.25</v>
      </c>
      <c r="E9" s="144">
        <v>-0.6</v>
      </c>
    </row>
    <row r="10" spans="1:7" ht="15" customHeight="1" thickBot="1" x14ac:dyDescent="0.35">
      <c r="A10" s="90" t="s">
        <v>947</v>
      </c>
      <c r="B10" s="90" t="s">
        <v>1064</v>
      </c>
      <c r="C10" s="144">
        <v>4677</v>
      </c>
      <c r="D10" s="144">
        <v>1425.61</v>
      </c>
      <c r="E10" s="144">
        <v>-0.3</v>
      </c>
    </row>
    <row r="11" spans="1:7" ht="15" customHeight="1" thickBot="1" x14ac:dyDescent="0.35">
      <c r="A11" s="90" t="s">
        <v>947</v>
      </c>
      <c r="B11" s="90" t="s">
        <v>1065</v>
      </c>
      <c r="C11" s="144">
        <v>5094</v>
      </c>
      <c r="D11" s="144">
        <v>1552.63</v>
      </c>
      <c r="E11" s="144">
        <v>-0.4</v>
      </c>
    </row>
    <row r="12" spans="1:7" ht="15" customHeight="1" thickBot="1" x14ac:dyDescent="0.35">
      <c r="A12" s="90" t="s">
        <v>947</v>
      </c>
      <c r="B12" s="90" t="s">
        <v>1066</v>
      </c>
      <c r="C12" s="144">
        <v>5224</v>
      </c>
      <c r="D12" s="144">
        <v>1592.14</v>
      </c>
      <c r="E12" s="144">
        <v>-0.4</v>
      </c>
    </row>
    <row r="13" spans="1:7" ht="15" customHeight="1" thickBot="1" x14ac:dyDescent="0.35">
      <c r="A13" s="90" t="s">
        <v>947</v>
      </c>
      <c r="B13" s="90" t="s">
        <v>951</v>
      </c>
      <c r="C13" s="144">
        <v>5688</v>
      </c>
      <c r="D13" s="144">
        <v>1733.81</v>
      </c>
      <c r="E13" s="144">
        <v>-0.5</v>
      </c>
    </row>
    <row r="14" spans="1:7" ht="15" customHeight="1" thickBot="1" x14ac:dyDescent="0.35">
      <c r="A14" s="90" t="s">
        <v>947</v>
      </c>
      <c r="B14" s="90" t="s">
        <v>1067</v>
      </c>
      <c r="C14" s="144">
        <v>5287</v>
      </c>
      <c r="D14" s="144">
        <v>1611.45</v>
      </c>
      <c r="E14" s="144">
        <v>-0.5</v>
      </c>
    </row>
    <row r="15" spans="1:7" ht="15" customHeight="1" thickBot="1" x14ac:dyDescent="0.35">
      <c r="A15" s="90" t="s">
        <v>947</v>
      </c>
      <c r="B15" s="90" t="s">
        <v>950</v>
      </c>
      <c r="C15" s="144">
        <v>4409</v>
      </c>
      <c r="D15" s="144">
        <v>1343.78</v>
      </c>
      <c r="E15" s="144">
        <v>-0.3</v>
      </c>
    </row>
    <row r="16" spans="1:7" ht="15" customHeight="1" thickBot="1" x14ac:dyDescent="0.35">
      <c r="A16" s="90" t="s">
        <v>947</v>
      </c>
      <c r="B16" s="90" t="s">
        <v>948</v>
      </c>
      <c r="C16" s="144">
        <v>3374</v>
      </c>
      <c r="D16" s="144">
        <v>1028.29</v>
      </c>
      <c r="E16" s="144">
        <v>-0.1</v>
      </c>
    </row>
    <row r="17" spans="1:5" ht="15" customHeight="1" thickBot="1" x14ac:dyDescent="0.35">
      <c r="A17" s="90" t="s">
        <v>947</v>
      </c>
      <c r="B17" s="90" t="s">
        <v>1068</v>
      </c>
      <c r="C17" s="144">
        <v>3477</v>
      </c>
      <c r="D17" s="144">
        <v>1059.81</v>
      </c>
      <c r="E17" s="144">
        <v>-0.1</v>
      </c>
    </row>
    <row r="18" spans="1:5" ht="15" customHeight="1" thickBot="1" x14ac:dyDescent="0.35">
      <c r="A18" s="90" t="s">
        <v>947</v>
      </c>
      <c r="B18" s="90" t="s">
        <v>1069</v>
      </c>
      <c r="C18" s="144">
        <v>4649</v>
      </c>
      <c r="D18" s="144">
        <v>1417.11</v>
      </c>
      <c r="E18" s="144">
        <v>-0.3</v>
      </c>
    </row>
    <row r="19" spans="1:5" ht="15" customHeight="1" thickBot="1" x14ac:dyDescent="0.35">
      <c r="A19" s="90" t="s">
        <v>953</v>
      </c>
      <c r="B19" s="90" t="s">
        <v>954</v>
      </c>
      <c r="C19" s="144">
        <v>4810</v>
      </c>
      <c r="D19" s="144">
        <v>1465.98</v>
      </c>
      <c r="E19" s="144">
        <v>-0.4</v>
      </c>
    </row>
    <row r="20" spans="1:5" ht="15" customHeight="1" thickBot="1" x14ac:dyDescent="0.35">
      <c r="A20" s="90" t="s">
        <v>955</v>
      </c>
      <c r="B20" s="90" t="s">
        <v>1070</v>
      </c>
      <c r="C20" s="144">
        <v>7050</v>
      </c>
      <c r="D20" s="144">
        <v>2148.71</v>
      </c>
      <c r="E20" s="144">
        <v>-0.8</v>
      </c>
    </row>
    <row r="21" spans="1:5" ht="15" customHeight="1" thickBot="1" x14ac:dyDescent="0.35">
      <c r="A21" s="90" t="s">
        <v>955</v>
      </c>
      <c r="B21" s="90" t="s">
        <v>958</v>
      </c>
      <c r="C21" s="144">
        <v>7443</v>
      </c>
      <c r="D21" s="144">
        <v>2268.63</v>
      </c>
      <c r="E21" s="144">
        <v>-1</v>
      </c>
    </row>
    <row r="22" spans="1:5" ht="15" customHeight="1" thickBot="1" x14ac:dyDescent="0.35">
      <c r="A22" s="90" t="s">
        <v>955</v>
      </c>
      <c r="B22" s="90" t="s">
        <v>957</v>
      </c>
      <c r="C22" s="144">
        <v>6496</v>
      </c>
      <c r="D22" s="144">
        <v>1979.9</v>
      </c>
      <c r="E22" s="144">
        <v>-0.7</v>
      </c>
    </row>
    <row r="23" spans="1:5" ht="15" customHeight="1" thickBot="1" x14ac:dyDescent="0.35">
      <c r="A23" s="90" t="s">
        <v>955</v>
      </c>
      <c r="B23" s="90" t="s">
        <v>956</v>
      </c>
      <c r="C23" s="144">
        <v>5291</v>
      </c>
      <c r="D23" s="144">
        <v>1612.84</v>
      </c>
      <c r="E23" s="144">
        <v>-0.4</v>
      </c>
    </row>
    <row r="24" spans="1:5" ht="15" customHeight="1" thickBot="1" x14ac:dyDescent="0.35">
      <c r="A24" s="90" t="s">
        <v>955</v>
      </c>
      <c r="B24" s="90" t="s">
        <v>1071</v>
      </c>
      <c r="C24" s="144">
        <v>5330</v>
      </c>
      <c r="D24" s="144">
        <v>1624.71</v>
      </c>
      <c r="E24" s="144">
        <v>-0.5</v>
      </c>
    </row>
    <row r="25" spans="1:5" ht="15" customHeight="1" thickBot="1" x14ac:dyDescent="0.35">
      <c r="A25" s="90" t="s">
        <v>955</v>
      </c>
      <c r="B25" s="90" t="s">
        <v>1072</v>
      </c>
      <c r="C25" s="144">
        <v>4430</v>
      </c>
      <c r="D25" s="144">
        <v>1350.24</v>
      </c>
      <c r="E25" s="144">
        <v>-0.3</v>
      </c>
    </row>
    <row r="26" spans="1:5" ht="15" customHeight="1" thickBot="1" x14ac:dyDescent="0.35">
      <c r="A26" s="90" t="s">
        <v>959</v>
      </c>
      <c r="B26" s="90" t="s">
        <v>1073</v>
      </c>
      <c r="C26" s="144">
        <v>3929</v>
      </c>
      <c r="D26" s="144">
        <v>1197.55</v>
      </c>
      <c r="E26" s="144">
        <v>-0.2</v>
      </c>
    </row>
    <row r="27" spans="1:5" ht="15" customHeight="1" thickBot="1" x14ac:dyDescent="0.35">
      <c r="A27" s="90" t="s">
        <v>960</v>
      </c>
      <c r="B27" s="90" t="s">
        <v>1074</v>
      </c>
      <c r="C27" s="144">
        <v>4302</v>
      </c>
      <c r="D27" s="144">
        <v>1311.38</v>
      </c>
      <c r="E27" s="144">
        <v>-0.3</v>
      </c>
    </row>
    <row r="28" spans="1:5" ht="15" customHeight="1" thickBot="1" x14ac:dyDescent="0.35">
      <c r="A28" s="90" t="s">
        <v>960</v>
      </c>
      <c r="B28" s="90" t="s">
        <v>1075</v>
      </c>
      <c r="C28" s="144">
        <v>4284</v>
      </c>
      <c r="D28" s="144">
        <v>1305.7</v>
      </c>
      <c r="E28" s="144">
        <v>-0.3</v>
      </c>
    </row>
    <row r="29" spans="1:5" ht="15" customHeight="1" thickBot="1" x14ac:dyDescent="0.35">
      <c r="A29" s="90" t="s">
        <v>960</v>
      </c>
      <c r="B29" s="90" t="s">
        <v>961</v>
      </c>
      <c r="C29" s="144">
        <v>4014</v>
      </c>
      <c r="D29" s="144">
        <v>1223.46</v>
      </c>
      <c r="E29" s="144">
        <v>-0.2</v>
      </c>
    </row>
    <row r="30" spans="1:5" ht="15" customHeight="1" x14ac:dyDescent="0.3">
      <c r="C30" s="145"/>
      <c r="D30" s="145"/>
      <c r="E30" s="145"/>
    </row>
  </sheetData>
  <sheetProtection sheet="1" objects="1" scenarios="1"/>
  <conditionalFormatting sqref="A2:E29">
    <cfRule type="expression" dxfId="179" priority="1">
      <formula>MOD(ROW(),2)=1</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B0F0"/>
  </sheetPr>
  <dimension ref="A1:A18"/>
  <sheetViews>
    <sheetView workbookViewId="0">
      <selection activeCell="A18" sqref="A18"/>
    </sheetView>
  </sheetViews>
  <sheetFormatPr defaultColWidth="9.109375" defaultRowHeight="14.4" x14ac:dyDescent="0.3"/>
  <sheetData>
    <row r="1" spans="1:1" x14ac:dyDescent="0.3">
      <c r="A1" t="s">
        <v>1535</v>
      </c>
    </row>
    <row r="3" spans="1:1" x14ac:dyDescent="0.3">
      <c r="A3" t="s">
        <v>1536</v>
      </c>
    </row>
    <row r="4" spans="1:1" x14ac:dyDescent="0.3">
      <c r="A4" t="s">
        <v>1539</v>
      </c>
    </row>
    <row r="14" spans="1:1" x14ac:dyDescent="0.3">
      <c r="A14" t="s">
        <v>1289</v>
      </c>
    </row>
    <row r="16" spans="1:1" x14ac:dyDescent="0.3">
      <c r="A16" t="str">
        <f>LOWER(A14)</f>
        <v>remplir un formulaire de référence en double exemplaire : un formulaire pour la mère / personne en charge de l’enfant et un autre pour le centre de santé.</v>
      </c>
    </row>
    <row r="18" spans="1:1" x14ac:dyDescent="0.3">
      <c r="A18" t="s">
        <v>1551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sheetPr>
  <dimension ref="A1:C6"/>
  <sheetViews>
    <sheetView workbookViewId="0">
      <selection activeCell="A40" sqref="A40"/>
    </sheetView>
  </sheetViews>
  <sheetFormatPr defaultColWidth="8.6640625" defaultRowHeight="14.4" x14ac:dyDescent="0.3"/>
  <cols>
    <col min="1" max="2" width="39.6640625" style="2" customWidth="1"/>
    <col min="3" max="3" width="40" style="2" customWidth="1"/>
    <col min="4" max="16384" width="8.6640625" style="1"/>
  </cols>
  <sheetData>
    <row r="1" spans="1:3" x14ac:dyDescent="0.3">
      <c r="A1" s="20" t="s">
        <v>83</v>
      </c>
      <c r="B1" s="20" t="s">
        <v>84</v>
      </c>
      <c r="C1" s="20" t="s">
        <v>85</v>
      </c>
    </row>
    <row r="2" spans="1:3" ht="57.6" x14ac:dyDescent="0.3">
      <c r="A2" s="20"/>
      <c r="B2" s="20" t="s">
        <v>86</v>
      </c>
      <c r="C2" s="20" t="s">
        <v>87</v>
      </c>
    </row>
    <row r="3" spans="1:3" ht="28.8" x14ac:dyDescent="0.3">
      <c r="A3" s="20"/>
      <c r="B3" s="20" t="s">
        <v>88</v>
      </c>
      <c r="C3" s="20" t="s">
        <v>89</v>
      </c>
    </row>
    <row r="4" spans="1:3" ht="43.2" x14ac:dyDescent="0.3">
      <c r="A4" s="20"/>
      <c r="B4" s="20" t="s">
        <v>90</v>
      </c>
      <c r="C4" s="20" t="s">
        <v>91</v>
      </c>
    </row>
    <row r="5" spans="1:3" ht="43.2" x14ac:dyDescent="0.3">
      <c r="A5" s="20"/>
      <c r="B5" s="20" t="s">
        <v>92</v>
      </c>
      <c r="C5" s="20" t="s">
        <v>93</v>
      </c>
    </row>
    <row r="6" spans="1:3" x14ac:dyDescent="0.3">
      <c r="A6" s="20"/>
      <c r="B6" s="20"/>
      <c r="C6" s="20"/>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154</vt:i4>
      </vt:variant>
    </vt:vector>
  </HeadingPairs>
  <TitlesOfParts>
    <vt:vector size="164" baseType="lpstr">
      <vt:lpstr>Introduction</vt:lpstr>
      <vt:lpstr>XLS_Overview</vt:lpstr>
      <vt:lpstr>Instructions</vt:lpstr>
      <vt:lpstr>survey</vt:lpstr>
      <vt:lpstr>choices</vt:lpstr>
      <vt:lpstr>settings</vt:lpstr>
      <vt:lpstr>HB_CUTOFF</vt:lpstr>
      <vt:lpstr>Questions</vt:lpstr>
      <vt:lpstr>troubleshooting (coming soon)</vt:lpstr>
      <vt:lpstr>META</vt:lpstr>
      <vt:lpstr>survey!_Hlk497133263</vt:lpstr>
      <vt:lpstr>inst_adapt_msg_1</vt:lpstr>
      <vt:lpstr>inst_adapt_msg_2</vt:lpstr>
      <vt:lpstr>inst_adapt_msg_3</vt:lpstr>
      <vt:lpstr>inst_adapt_title_1</vt:lpstr>
      <vt:lpstr>inst_add_msg_1</vt:lpstr>
      <vt:lpstr>inst_add_msg_2</vt:lpstr>
      <vt:lpstr>inst_add_title_1</vt:lpstr>
      <vt:lpstr>inst_genset_msg_1</vt:lpstr>
      <vt:lpstr>inst_genset_msg_2</vt:lpstr>
      <vt:lpstr>inst_genset_msg_3</vt:lpstr>
      <vt:lpstr>inst_genset_msg_4</vt:lpstr>
      <vt:lpstr>inst_genset_msg_7</vt:lpstr>
      <vt:lpstr>inst_genset_msg_8</vt:lpstr>
      <vt:lpstr>inst_genset_title_1</vt:lpstr>
      <vt:lpstr>inst_geo_msg_1</vt:lpstr>
      <vt:lpstr>inst_geo_msg_10</vt:lpstr>
      <vt:lpstr>inst_geo_msg_11</vt:lpstr>
      <vt:lpstr>inst_geo_msg_12</vt:lpstr>
      <vt:lpstr>inst_geo_msg_13</vt:lpstr>
      <vt:lpstr>inst_geo_msg_14</vt:lpstr>
      <vt:lpstr>inst_geo_msg_15</vt:lpstr>
      <vt:lpstr>inst_geo_msg_16</vt:lpstr>
      <vt:lpstr>inst_geo_msg_17</vt:lpstr>
      <vt:lpstr>inst_geo_msg_2</vt:lpstr>
      <vt:lpstr>inst_geo_msg_3</vt:lpstr>
      <vt:lpstr>inst_geo_msg_4</vt:lpstr>
      <vt:lpstr>inst_geo_msg_5</vt:lpstr>
      <vt:lpstr>inst_geo_msg_6</vt:lpstr>
      <vt:lpstr>inst_geo_title_1</vt:lpstr>
      <vt:lpstr>inst_get_msg_1</vt:lpstr>
      <vt:lpstr>inst_get_msg_2</vt:lpstr>
      <vt:lpstr>inst_get_msg_3</vt:lpstr>
      <vt:lpstr>inst_get_msg_4</vt:lpstr>
      <vt:lpstr>inst_get_msg_5</vt:lpstr>
      <vt:lpstr>inst_get_title_1</vt:lpstr>
      <vt:lpstr>inst_lang_msg_1</vt:lpstr>
      <vt:lpstr>inst_lang_title_1</vt:lpstr>
      <vt:lpstr>inst_opt_msg_1</vt:lpstr>
      <vt:lpstr>inst_opt_msg_2</vt:lpstr>
      <vt:lpstr>inst_opt_msg_3</vt:lpstr>
      <vt:lpstr>inst_opt_title_1</vt:lpstr>
      <vt:lpstr>inst_test_msg_1</vt:lpstr>
      <vt:lpstr>inst_test_msg_2</vt:lpstr>
      <vt:lpstr>intro_aim_msg1</vt:lpstr>
      <vt:lpstr>intro_aim_msg2</vt:lpstr>
      <vt:lpstr>intro_aim_msg3</vt:lpstr>
      <vt:lpstr>intro_aim_sectiontitle</vt:lpstr>
      <vt:lpstr>intro_maintitle</vt:lpstr>
      <vt:lpstr>intro_overview_msg_1</vt:lpstr>
      <vt:lpstr>intro_overview_msg_2</vt:lpstr>
      <vt:lpstr>intro_overview_msg_3</vt:lpstr>
      <vt:lpstr>intro_overview_msg_4</vt:lpstr>
      <vt:lpstr>intro_overview_msg_6</vt:lpstr>
      <vt:lpstr>intro_overview_sectiontitle</vt:lpstr>
      <vt:lpstr>over_app_msg_1</vt:lpstr>
      <vt:lpstr>over_app_msg_2</vt:lpstr>
      <vt:lpstr>over_app_msg_3</vt:lpstr>
      <vt:lpstr>over_app_msg_4</vt:lpstr>
      <vt:lpstr>over_calc_msg_1</vt:lpstr>
      <vt:lpstr>over_cond_desc_1</vt:lpstr>
      <vt:lpstr>over_cond_desc_2</vt:lpstr>
      <vt:lpstr>over_cond_desc_4</vt:lpstr>
      <vt:lpstr>over_cond_desc_6</vt:lpstr>
      <vt:lpstr>over_cond_desc_7</vt:lpstr>
      <vt:lpstr>over_cond_msg_1</vt:lpstr>
      <vt:lpstr>over_cond_msg_2</vt:lpstr>
      <vt:lpstr>over_cond_msg_3</vt:lpstr>
      <vt:lpstr>over_cond_msg_5</vt:lpstr>
      <vt:lpstr>over_const_desc_1</vt:lpstr>
      <vt:lpstr>over_const_desc_2</vt:lpstr>
      <vt:lpstr>over_const_desc_3</vt:lpstr>
      <vt:lpstr>over_const_msg_1</vt:lpstr>
      <vt:lpstr>over_const_msg_2</vt:lpstr>
      <vt:lpstr>over_const_msg_3</vt:lpstr>
      <vt:lpstr>over_const_msg_4</vt:lpstr>
      <vt:lpstr>over_const_msg_5</vt:lpstr>
      <vt:lpstr>over_const_msg_6</vt:lpstr>
      <vt:lpstr>over_far_maintitle</vt:lpstr>
      <vt:lpstr>over_far_msg_1</vt:lpstr>
      <vt:lpstr>over_far_subtitle_1</vt:lpstr>
      <vt:lpstr>over_far_subtitle_2</vt:lpstr>
      <vt:lpstr>over_gen_maintitle</vt:lpstr>
      <vt:lpstr>over_gen_role_desc_1</vt:lpstr>
      <vt:lpstr>over_gen_role_desc_10</vt:lpstr>
      <vt:lpstr>over_gen_role_desc_11</vt:lpstr>
      <vt:lpstr>over_gen_role_desc_12</vt:lpstr>
      <vt:lpstr>over_gen_role_desc_13</vt:lpstr>
      <vt:lpstr>over_gen_role_desc_14</vt:lpstr>
      <vt:lpstr>over_gen_role_desc_15</vt:lpstr>
      <vt:lpstr>over_gen_role_desc_2</vt:lpstr>
      <vt:lpstr>over_gen_role_desc_3</vt:lpstr>
      <vt:lpstr>over_gen_role_desc_4</vt:lpstr>
      <vt:lpstr>over_gen_role_desc_5</vt:lpstr>
      <vt:lpstr>over_gen_role_desc_6</vt:lpstr>
      <vt:lpstr>over_gen_role_desc_7</vt:lpstr>
      <vt:lpstr>over_gen_role_desc_8</vt:lpstr>
      <vt:lpstr>over_gen_role_desc_9</vt:lpstr>
      <vt:lpstr>over_gen_role_msg_1</vt:lpstr>
      <vt:lpstr>over_gen_role_msg_10</vt:lpstr>
      <vt:lpstr>over_gen_role_msg_11</vt:lpstr>
      <vt:lpstr>over_gen_role_msg_12</vt:lpstr>
      <vt:lpstr>over_gen_role_msg_13</vt:lpstr>
      <vt:lpstr>over_gen_role_msg_14</vt:lpstr>
      <vt:lpstr>over_gen_role_msg_15</vt:lpstr>
      <vt:lpstr>over_gen_role_msg_2</vt:lpstr>
      <vt:lpstr>over_gen_role_msg_3</vt:lpstr>
      <vt:lpstr>over_gen_role_msg_4</vt:lpstr>
      <vt:lpstr>over_gen_role_msg_5</vt:lpstr>
      <vt:lpstr>over_gen_role_msg_6</vt:lpstr>
      <vt:lpstr>over_gen_role_msg_7</vt:lpstr>
      <vt:lpstr>over_gen_role_msg_8</vt:lpstr>
      <vt:lpstr>over_gen_role_msg_9</vt:lpstr>
      <vt:lpstr>over_gen_subtitle_1</vt:lpstr>
      <vt:lpstr>over_gen_subtitle_2</vt:lpstr>
      <vt:lpstr>over_gen_type_def_1</vt:lpstr>
      <vt:lpstr>over_gen_type_def_10</vt:lpstr>
      <vt:lpstr>over_gen_type_def_11</vt:lpstr>
      <vt:lpstr>over_gen_type_def_12</vt:lpstr>
      <vt:lpstr>over_gen_type_def_13</vt:lpstr>
      <vt:lpstr>over_gen_type_def_14</vt:lpstr>
      <vt:lpstr>over_gen_type_def_2</vt:lpstr>
      <vt:lpstr>over_gen_type_def_3</vt:lpstr>
      <vt:lpstr>over_gen_type_def_4</vt:lpstr>
      <vt:lpstr>over_gen_type_def_5</vt:lpstr>
      <vt:lpstr>over_gen_type_def_6</vt:lpstr>
      <vt:lpstr>over_gen_type_def_7</vt:lpstr>
      <vt:lpstr>over_gen_type_def_8</vt:lpstr>
      <vt:lpstr>over_gen_type_def_9</vt:lpstr>
      <vt:lpstr>over_gen_type_msg_1</vt:lpstr>
      <vt:lpstr>over_gen_type_msg_10</vt:lpstr>
      <vt:lpstr>over_gen_type_msg_11</vt:lpstr>
      <vt:lpstr>over_gen_type_msg_12</vt:lpstr>
      <vt:lpstr>over_gen_type_msg_13</vt:lpstr>
      <vt:lpstr>over_gen_type_msg_14</vt:lpstr>
      <vt:lpstr>over_gen_type_msg_2</vt:lpstr>
      <vt:lpstr>over_gen_type_msg_3</vt:lpstr>
      <vt:lpstr>over_gen_type_msg_4</vt:lpstr>
      <vt:lpstr>over_gen_type_msg_5</vt:lpstr>
      <vt:lpstr>over_gen_type_msg_6</vt:lpstr>
      <vt:lpstr>over_gen_type_msg_7</vt:lpstr>
      <vt:lpstr>over_gen_type_msg_8</vt:lpstr>
      <vt:lpstr>over_gen_type_msg_9</vt:lpstr>
      <vt:lpstr>over_gen_type_subtitle_1</vt:lpstr>
      <vt:lpstr>over_grp_msg_1</vt:lpstr>
      <vt:lpstr>over_rpt_msg_1</vt:lpstr>
      <vt:lpstr>over_settings_maintitle</vt:lpstr>
      <vt:lpstr>over_settings_msg_1</vt:lpstr>
      <vt:lpstr>over_settings_subtitle_1</vt:lpstr>
      <vt:lpstr>over_settings_subtitle_2</vt:lpstr>
      <vt:lpstr>over_settings_subtitle_3</vt:lpstr>
      <vt:lpstr>over_settings_subtitle_4</vt:lpstr>
      <vt:lpstr>over_type_subtitle_1</vt:lpstr>
      <vt:lpstr>sl_language</vt:lpstr>
    </vt:vector>
  </TitlesOfParts>
  <Manager/>
  <Company>Microsoft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Noblecourt (CartONG)</dc:creator>
  <cp:keywords/>
  <dc:description/>
  <cp:lastModifiedBy>Sandra Sudhoff</cp:lastModifiedBy>
  <cp:revision/>
  <dcterms:created xsi:type="dcterms:W3CDTF">2014-03-20T15:20:18Z</dcterms:created>
  <dcterms:modified xsi:type="dcterms:W3CDTF">2020-06-18T09:57:33Z</dcterms:modified>
  <cp:category/>
  <cp:contentStatus/>
</cp:coreProperties>
</file>