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0"/>
  <workbookPr filterPrivacy="1"/>
  <xr:revisionPtr revIDLastSave="0" documentId="13_ncr:1_{1BB2C772-91CB-4096-9874-4164E869A15B}" xr6:coauthVersionLast="36" xr6:coauthVersionMax="36" xr10:uidLastSave="{00000000-0000-0000-0000-000000000000}"/>
  <bookViews>
    <workbookView xWindow="23352" yWindow="0" windowWidth="22260" windowHeight="13200" activeTab="2" xr2:uid="{00000000-000D-0000-FFFF-FFFF00000000}"/>
  </bookViews>
  <sheets>
    <sheet name="灵敏度" sheetId="2" r:id="rId1"/>
    <sheet name="重复性" sheetId="8" r:id="rId2"/>
    <sheet name="薄膜扫描" sheetId="7" r:id="rId3"/>
    <sheet name="不确定度" sheetId="9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9" i="7" l="1"/>
  <c r="H60" i="7" s="1"/>
  <c r="H61" i="7" s="1"/>
  <c r="H58" i="7"/>
  <c r="E59" i="7"/>
  <c r="E58" i="7"/>
  <c r="E55" i="7"/>
  <c r="E54" i="7"/>
  <c r="E53" i="7"/>
  <c r="O36" i="9" l="1"/>
  <c r="P36" i="9"/>
  <c r="Q36" i="9"/>
  <c r="R36" i="9"/>
  <c r="S36" i="9"/>
  <c r="T36" i="9"/>
  <c r="U36" i="9"/>
  <c r="V36" i="9"/>
  <c r="W36" i="9"/>
  <c r="X36" i="9"/>
  <c r="Y36" i="9"/>
  <c r="Z36" i="9"/>
  <c r="O40" i="9"/>
  <c r="P40" i="9"/>
  <c r="Q40" i="9"/>
  <c r="R40" i="9"/>
  <c r="S40" i="9"/>
  <c r="T40" i="9"/>
  <c r="U40" i="9"/>
  <c r="V40" i="9"/>
  <c r="W40" i="9"/>
  <c r="X40" i="9"/>
  <c r="Y40" i="9"/>
  <c r="Z40" i="9"/>
  <c r="N36" i="9"/>
  <c r="N37" i="9"/>
  <c r="N38" i="9"/>
  <c r="N39" i="9"/>
  <c r="N40" i="9"/>
  <c r="N28" i="9" l="1"/>
  <c r="U25" i="9"/>
  <c r="V25" i="9"/>
  <c r="W25" i="9"/>
  <c r="X25" i="9"/>
  <c r="Y25" i="9"/>
  <c r="Z25" i="9"/>
  <c r="U26" i="9"/>
  <c r="V26" i="9"/>
  <c r="W26" i="9"/>
  <c r="X26" i="9"/>
  <c r="Y26" i="9"/>
  <c r="Z26" i="9"/>
  <c r="U27" i="9"/>
  <c r="V27" i="9"/>
  <c r="W27" i="9"/>
  <c r="X27" i="9"/>
  <c r="Y27" i="9"/>
  <c r="Z27" i="9"/>
  <c r="U28" i="9"/>
  <c r="V28" i="9"/>
  <c r="W28" i="9"/>
  <c r="X28" i="9"/>
  <c r="Y28" i="9"/>
  <c r="Z28" i="9"/>
  <c r="U29" i="9"/>
  <c r="V29" i="9"/>
  <c r="W29" i="9"/>
  <c r="X29" i="9"/>
  <c r="Y29" i="9"/>
  <c r="Z29" i="9"/>
  <c r="U30" i="9"/>
  <c r="V30" i="9"/>
  <c r="W30" i="9"/>
  <c r="X30" i="9"/>
  <c r="Y30" i="9"/>
  <c r="Z30" i="9"/>
  <c r="U31" i="9"/>
  <c r="V31" i="9"/>
  <c r="W31" i="9"/>
  <c r="X31" i="9"/>
  <c r="Y31" i="9"/>
  <c r="Z31" i="9"/>
  <c r="U32" i="9"/>
  <c r="V32" i="9"/>
  <c r="W32" i="9"/>
  <c r="X32" i="9"/>
  <c r="Y32" i="9"/>
  <c r="Z32" i="9"/>
  <c r="U33" i="9"/>
  <c r="V33" i="9"/>
  <c r="W33" i="9"/>
  <c r="X33" i="9"/>
  <c r="Y33" i="9"/>
  <c r="Z33" i="9"/>
  <c r="U34" i="9"/>
  <c r="V34" i="9"/>
  <c r="W34" i="9"/>
  <c r="X34" i="9"/>
  <c r="Y34" i="9"/>
  <c r="Z34" i="9"/>
  <c r="U35" i="9"/>
  <c r="V35" i="9"/>
  <c r="W35" i="9"/>
  <c r="X35" i="9"/>
  <c r="Y35" i="9"/>
  <c r="Z35" i="9"/>
  <c r="U37" i="9"/>
  <c r="V37" i="9"/>
  <c r="W37" i="9"/>
  <c r="X37" i="9"/>
  <c r="Y37" i="9"/>
  <c r="Z37" i="9"/>
  <c r="U38" i="9"/>
  <c r="V38" i="9"/>
  <c r="W38" i="9"/>
  <c r="X38" i="9"/>
  <c r="Y38" i="9"/>
  <c r="Z38" i="9"/>
  <c r="U39" i="9"/>
  <c r="V39" i="9"/>
  <c r="W39" i="9"/>
  <c r="X39" i="9"/>
  <c r="Y39" i="9"/>
  <c r="Z39" i="9"/>
  <c r="O25" i="9"/>
  <c r="P25" i="9"/>
  <c r="Q25" i="9"/>
  <c r="R25" i="9"/>
  <c r="S25" i="9"/>
  <c r="T25" i="9"/>
  <c r="O26" i="9"/>
  <c r="P26" i="9"/>
  <c r="Q26" i="9"/>
  <c r="R26" i="9"/>
  <c r="S26" i="9"/>
  <c r="T26" i="9"/>
  <c r="O27" i="9"/>
  <c r="P27" i="9"/>
  <c r="Q27" i="9"/>
  <c r="R27" i="9"/>
  <c r="S27" i="9"/>
  <c r="T27" i="9"/>
  <c r="O28" i="9"/>
  <c r="P28" i="9"/>
  <c r="Q28" i="9"/>
  <c r="R28" i="9"/>
  <c r="S28" i="9"/>
  <c r="T28" i="9"/>
  <c r="O29" i="9"/>
  <c r="P29" i="9"/>
  <c r="Q29" i="9"/>
  <c r="R29" i="9"/>
  <c r="S29" i="9"/>
  <c r="T29" i="9"/>
  <c r="O30" i="9"/>
  <c r="P30" i="9"/>
  <c r="Q30" i="9"/>
  <c r="R30" i="9"/>
  <c r="S30" i="9"/>
  <c r="T30" i="9"/>
  <c r="O31" i="9"/>
  <c r="P31" i="9"/>
  <c r="Q31" i="9"/>
  <c r="R31" i="9"/>
  <c r="S31" i="9"/>
  <c r="T31" i="9"/>
  <c r="O32" i="9"/>
  <c r="P32" i="9"/>
  <c r="Q32" i="9"/>
  <c r="R32" i="9"/>
  <c r="S32" i="9"/>
  <c r="T32" i="9"/>
  <c r="O33" i="9"/>
  <c r="P33" i="9"/>
  <c r="Q33" i="9"/>
  <c r="R33" i="9"/>
  <c r="S33" i="9"/>
  <c r="T33" i="9"/>
  <c r="O34" i="9"/>
  <c r="P34" i="9"/>
  <c r="Q34" i="9"/>
  <c r="R34" i="9"/>
  <c r="S34" i="9"/>
  <c r="T34" i="9"/>
  <c r="O35" i="9"/>
  <c r="P35" i="9"/>
  <c r="Q35" i="9"/>
  <c r="R35" i="9"/>
  <c r="S35" i="9"/>
  <c r="T35" i="9"/>
  <c r="O37" i="9"/>
  <c r="P37" i="9"/>
  <c r="Q37" i="9"/>
  <c r="R37" i="9"/>
  <c r="S37" i="9"/>
  <c r="T37" i="9"/>
  <c r="O38" i="9"/>
  <c r="P38" i="9"/>
  <c r="Q38" i="9"/>
  <c r="R38" i="9"/>
  <c r="S38" i="9"/>
  <c r="T38" i="9"/>
  <c r="O39" i="9"/>
  <c r="P39" i="9"/>
  <c r="Q39" i="9"/>
  <c r="R39" i="9"/>
  <c r="S39" i="9"/>
  <c r="T39" i="9"/>
  <c r="N26" i="9"/>
  <c r="N27" i="9"/>
  <c r="N29" i="9"/>
  <c r="N30" i="9"/>
  <c r="N31" i="9"/>
  <c r="N32" i="9"/>
  <c r="N33" i="9"/>
  <c r="N34" i="9"/>
  <c r="N35" i="9"/>
  <c r="N25" i="9"/>
  <c r="D40" i="9"/>
  <c r="D38" i="9"/>
  <c r="D39" i="9"/>
  <c r="D26" i="9"/>
  <c r="D27" i="9"/>
  <c r="D28" i="9"/>
  <c r="D29" i="9"/>
  <c r="D30" i="9"/>
  <c r="D31" i="9"/>
  <c r="D32" i="9"/>
  <c r="D33" i="9"/>
  <c r="D34" i="9"/>
  <c r="D35" i="9"/>
  <c r="D36" i="9"/>
  <c r="D37" i="9"/>
  <c r="D25" i="9"/>
  <c r="U44" i="9" l="1"/>
  <c r="N44" i="9"/>
  <c r="S44" i="9"/>
  <c r="W44" i="9"/>
  <c r="W45" i="9" s="1"/>
  <c r="W46" i="9" s="1"/>
  <c r="Q44" i="9"/>
  <c r="Q45" i="9" s="1"/>
  <c r="X44" i="9"/>
  <c r="X45" i="9" s="1"/>
  <c r="X46" i="9" s="1"/>
  <c r="V44" i="9"/>
  <c r="V45" i="9" s="1"/>
  <c r="V46" i="9" s="1"/>
  <c r="P44" i="9"/>
  <c r="P45" i="9" s="1"/>
  <c r="P46" i="9" s="1"/>
  <c r="O44" i="9"/>
  <c r="O45" i="9" s="1"/>
  <c r="O46" i="9" s="1"/>
  <c r="Z44" i="9"/>
  <c r="Z45" i="9" s="1"/>
  <c r="T44" i="9"/>
  <c r="T45" i="9" s="1"/>
  <c r="R44" i="9"/>
  <c r="R45" i="9" s="1"/>
  <c r="Y44" i="9"/>
  <c r="Y45" i="9" s="1"/>
  <c r="D43" i="9"/>
  <c r="D44" i="9" s="1"/>
  <c r="D45" i="9" s="1"/>
  <c r="D46" i="9" s="1"/>
  <c r="U45" i="9"/>
  <c r="U21" i="9" s="1"/>
  <c r="S45" i="9"/>
  <c r="S21" i="9" s="1"/>
  <c r="N45" i="9"/>
  <c r="N21" i="9" s="1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10" i="2"/>
  <c r="S46" i="9" l="1"/>
  <c r="S47" i="9" s="1"/>
  <c r="S22" i="9" s="1"/>
  <c r="O21" i="9"/>
  <c r="U46" i="9"/>
  <c r="X21" i="9"/>
  <c r="W21" i="9"/>
  <c r="W47" i="9"/>
  <c r="W22" i="9" s="1"/>
  <c r="P47" i="9"/>
  <c r="P22" i="9" s="1"/>
  <c r="U47" i="9"/>
  <c r="U22" i="9" s="1"/>
  <c r="V47" i="9"/>
  <c r="V22" i="9" s="1"/>
  <c r="X47" i="9"/>
  <c r="X22" i="9" s="1"/>
  <c r="V21" i="9"/>
  <c r="O47" i="9"/>
  <c r="O22" i="9" s="1"/>
  <c r="P21" i="9"/>
  <c r="N46" i="9"/>
  <c r="N47" i="9" s="1"/>
  <c r="N22" i="9" s="1"/>
  <c r="Q46" i="9"/>
  <c r="Q47" i="9" s="1"/>
  <c r="Q22" i="9" s="1"/>
  <c r="Q21" i="9"/>
  <c r="R46" i="9"/>
  <c r="R47" i="9" s="1"/>
  <c r="R22" i="9" s="1"/>
  <c r="R21" i="9"/>
  <c r="T46" i="9"/>
  <c r="T47" i="9" s="1"/>
  <c r="T22" i="9" s="1"/>
  <c r="T21" i="9"/>
  <c r="Z46" i="9"/>
  <c r="Z47" i="9" s="1"/>
  <c r="Z22" i="9" s="1"/>
  <c r="Z21" i="9"/>
  <c r="Y46" i="9"/>
  <c r="Y47" i="9" s="1"/>
  <c r="Y22" i="9" s="1"/>
  <c r="Y21" i="9"/>
  <c r="J29" i="8"/>
  <c r="K29" i="8" s="1"/>
  <c r="I29" i="8"/>
  <c r="J28" i="8"/>
  <c r="K28" i="8" s="1"/>
  <c r="I28" i="8"/>
  <c r="J27" i="8"/>
  <c r="K27" i="8" s="1"/>
  <c r="I27" i="8"/>
  <c r="J26" i="8"/>
  <c r="K26" i="8" s="1"/>
  <c r="I26" i="8"/>
  <c r="J25" i="8"/>
  <c r="K25" i="8" s="1"/>
  <c r="I25" i="8"/>
  <c r="J24" i="8"/>
  <c r="K24" i="8" s="1"/>
  <c r="I24" i="8"/>
  <c r="J23" i="8"/>
  <c r="K23" i="8" s="1"/>
  <c r="I23" i="8"/>
  <c r="J22" i="8"/>
  <c r="K22" i="8" s="1"/>
  <c r="I22" i="8"/>
  <c r="J21" i="8"/>
  <c r="K21" i="8" s="1"/>
  <c r="I21" i="8"/>
  <c r="D23" i="8"/>
  <c r="E23" i="8"/>
  <c r="F23" i="8"/>
  <c r="G23" i="8"/>
  <c r="H23" i="8"/>
  <c r="D24" i="8"/>
  <c r="E24" i="8"/>
  <c r="F24" i="8"/>
  <c r="G24" i="8"/>
  <c r="H24" i="8"/>
  <c r="D25" i="8"/>
  <c r="E25" i="8"/>
  <c r="F25" i="8"/>
  <c r="G25" i="8"/>
  <c r="H25" i="8"/>
  <c r="D26" i="8"/>
  <c r="E26" i="8"/>
  <c r="F26" i="8"/>
  <c r="G26" i="8"/>
  <c r="H26" i="8"/>
  <c r="D27" i="8"/>
  <c r="E27" i="8"/>
  <c r="F27" i="8"/>
  <c r="G27" i="8"/>
  <c r="H27" i="8"/>
  <c r="D28" i="8"/>
  <c r="E28" i="8"/>
  <c r="F28" i="8"/>
  <c r="G28" i="8"/>
  <c r="H28" i="8"/>
  <c r="D29" i="8"/>
  <c r="E29" i="8"/>
  <c r="F29" i="8"/>
  <c r="G29" i="8"/>
  <c r="H29" i="8"/>
  <c r="C29" i="8"/>
  <c r="C28" i="8"/>
  <c r="C27" i="8"/>
  <c r="C26" i="8"/>
  <c r="C25" i="8"/>
  <c r="C24" i="8"/>
  <c r="C23" i="8"/>
  <c r="D22" i="8"/>
  <c r="E22" i="8"/>
  <c r="F22" i="8"/>
  <c r="G22" i="8"/>
  <c r="H22" i="8"/>
  <c r="C22" i="8"/>
  <c r="H21" i="8"/>
  <c r="D21" i="8"/>
  <c r="E21" i="8"/>
  <c r="F21" i="8"/>
  <c r="G21" i="8"/>
  <c r="C21" i="8"/>
  <c r="I8" i="8"/>
  <c r="J8" i="8"/>
  <c r="K8" i="8" s="1"/>
  <c r="I9" i="8"/>
  <c r="J9" i="8"/>
  <c r="K9" i="8" s="1"/>
  <c r="I10" i="8"/>
  <c r="J10" i="8"/>
  <c r="K10" i="8" s="1"/>
  <c r="I11" i="8"/>
  <c r="J11" i="8"/>
  <c r="K11" i="8" s="1"/>
  <c r="I12" i="8"/>
  <c r="J12" i="8"/>
  <c r="K12" i="8" s="1"/>
  <c r="M12" i="8" s="1"/>
  <c r="I13" i="8"/>
  <c r="J13" i="8"/>
  <c r="K13" i="8" s="1"/>
  <c r="I14" i="8"/>
  <c r="J14" i="8"/>
  <c r="K14" i="8" s="1"/>
  <c r="I15" i="8"/>
  <c r="J15" i="8"/>
  <c r="K15" i="8" s="1"/>
  <c r="M16" i="8"/>
  <c r="M24" i="8" l="1"/>
  <c r="L24" i="8"/>
  <c r="L26" i="8"/>
  <c r="M26" i="8"/>
  <c r="L25" i="8"/>
  <c r="M25" i="8"/>
  <c r="M28" i="8"/>
  <c r="L28" i="8"/>
  <c r="M21" i="8"/>
  <c r="L21" i="8"/>
  <c r="M27" i="8"/>
  <c r="L27" i="8"/>
  <c r="L22" i="8"/>
  <c r="M22" i="8"/>
  <c r="L23" i="8"/>
  <c r="M23" i="8"/>
  <c r="M29" i="8"/>
  <c r="L29" i="8"/>
  <c r="L11" i="8"/>
  <c r="M11" i="8"/>
  <c r="L9" i="8"/>
  <c r="M9" i="8"/>
  <c r="L10" i="8"/>
  <c r="M10" i="8"/>
  <c r="M8" i="8"/>
  <c r="L8" i="8"/>
  <c r="L12" i="8"/>
  <c r="L14" i="8"/>
  <c r="M14" i="8"/>
  <c r="L15" i="8"/>
  <c r="M15" i="8"/>
  <c r="M13" i="8"/>
  <c r="L13" i="8"/>
  <c r="L16" i="8"/>
  <c r="K16" i="8"/>
  <c r="J16" i="8"/>
  <c r="I16" i="8"/>
  <c r="H53" i="7"/>
  <c r="H54" i="7"/>
  <c r="H55" i="7" s="1"/>
  <c r="H56" i="7" s="1"/>
  <c r="E56" i="7"/>
  <c r="E60" i="7"/>
  <c r="E61" i="7" s="1"/>
  <c r="E19" i="2" l="1"/>
  <c r="E20" i="2"/>
  <c r="E21" i="2"/>
  <c r="E22" i="2"/>
  <c r="E23" i="2" l="1"/>
  <c r="E10" i="2" l="1"/>
  <c r="E12" i="2"/>
  <c r="E14" i="2"/>
  <c r="E15" i="2"/>
  <c r="E16" i="2"/>
  <c r="E17" i="2"/>
  <c r="E11" i="2" l="1"/>
  <c r="E13" i="2"/>
  <c r="E18" i="2"/>
  <c r="B3" i="2" l="1"/>
</calcChain>
</file>

<file path=xl/sharedStrings.xml><?xml version="1.0" encoding="utf-8"?>
<sst xmlns="http://schemas.openxmlformats.org/spreadsheetml/2006/main" count="90" uniqueCount="60">
  <si>
    <t>时延（us）</t>
    <phoneticPr fontId="1" type="noConversion"/>
  </si>
  <si>
    <t>频率（kHz）</t>
    <phoneticPr fontId="1" type="noConversion"/>
  </si>
  <si>
    <t>距离（m）</t>
    <phoneticPr fontId="1" type="noConversion"/>
  </si>
  <si>
    <t>声速（m/s）</t>
    <phoneticPr fontId="1" type="noConversion"/>
  </si>
  <si>
    <r>
      <t>水密度（kg/m</t>
    </r>
    <r>
      <rPr>
        <vertAlign val="superscript"/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>）</t>
    </r>
    <phoneticPr fontId="1" type="noConversion"/>
  </si>
  <si>
    <t>标听电压(mV)</t>
    <phoneticPr fontId="1" type="noConversion"/>
  </si>
  <si>
    <t>标听灵敏度(dB，1V/uPa)</t>
    <phoneticPr fontId="1" type="noConversion"/>
  </si>
  <si>
    <t>标听前放(dB)</t>
    <phoneticPr fontId="1" type="noConversion"/>
  </si>
  <si>
    <t>灵敏度</t>
    <phoneticPr fontId="1" type="noConversion"/>
  </si>
  <si>
    <t>BK 8104-3087860</t>
  </si>
  <si>
    <t>示波器（mVpp）</t>
    <phoneticPr fontId="1" type="noConversion"/>
  </si>
  <si>
    <t>速度(um/s)</t>
    <phoneticPr fontId="1" type="noConversion"/>
  </si>
  <si>
    <t>振速</t>
    <phoneticPr fontId="1" type="noConversion"/>
  </si>
  <si>
    <t>位置</t>
    <phoneticPr fontId="1" type="noConversion"/>
  </si>
  <si>
    <t>20 k</t>
    <phoneticPr fontId="1" type="noConversion"/>
  </si>
  <si>
    <t>30 k</t>
    <phoneticPr fontId="1" type="noConversion"/>
  </si>
  <si>
    <t>70 k</t>
    <phoneticPr fontId="1" type="noConversion"/>
  </si>
  <si>
    <t>序号</t>
  </si>
  <si>
    <t>不确定度来源</t>
  </si>
  <si>
    <t>10 kHz</t>
  </si>
  <si>
    <t>50 kHz</t>
  </si>
  <si>
    <t>100 kHz</t>
  </si>
  <si>
    <t>200 kHz</t>
  </si>
  <si>
    <t>300 kHz</t>
  </si>
  <si>
    <t>400 kHz</t>
  </si>
  <si>
    <t>500 kHz</t>
  </si>
  <si>
    <t>水中声速</t>
  </si>
  <si>
    <t>水密度</t>
  </si>
  <si>
    <t>声场平面波近似</t>
  </si>
  <si>
    <t>声场稳定度</t>
  </si>
  <si>
    <t>激光波长稳定度</t>
  </si>
  <si>
    <t>干涉仪载波频率误差</t>
  </si>
  <si>
    <t>干涉仪测量误差</t>
  </si>
  <si>
    <t>过零点解调</t>
  </si>
  <si>
    <t>光束散射角</t>
  </si>
  <si>
    <t>声光效应</t>
  </si>
  <si>
    <t>薄膜振动模态</t>
  </si>
  <si>
    <t>水听器指向性</t>
  </si>
  <si>
    <t>信号滤波加窗</t>
  </si>
  <si>
    <t>示波器误差</t>
  </si>
  <si>
    <t>前置放大器</t>
  </si>
  <si>
    <t>测量重复性</t>
  </si>
  <si>
    <t>合成标准不确定度</t>
  </si>
  <si>
    <r>
      <t>扩展不确定度</t>
    </r>
    <r>
      <rPr>
        <b/>
        <sz val="9"/>
        <color theme="1"/>
        <rFont val="Times New Roman"/>
        <family val="1"/>
      </rPr>
      <t>(</t>
    </r>
    <r>
      <rPr>
        <b/>
        <i/>
        <sz val="9"/>
        <color theme="1"/>
        <rFont val="Times New Roman"/>
        <family val="1"/>
      </rPr>
      <t>k</t>
    </r>
    <r>
      <rPr>
        <b/>
        <sz val="9"/>
        <color theme="1"/>
        <rFont val="Times New Roman"/>
        <family val="1"/>
      </rPr>
      <t>=2)</t>
    </r>
  </si>
  <si>
    <r>
      <t>扩展不确定度</t>
    </r>
    <r>
      <rPr>
        <b/>
        <sz val="9"/>
        <color theme="1"/>
        <rFont val="Times New Roman"/>
        <family val="1"/>
      </rPr>
      <t>(dB)</t>
    </r>
  </si>
  <si>
    <t>2 kHz</t>
    <phoneticPr fontId="1" type="noConversion"/>
  </si>
  <si>
    <t>3 kHz</t>
    <phoneticPr fontId="1" type="noConversion"/>
  </si>
  <si>
    <t>4 kHz</t>
  </si>
  <si>
    <t>5 kHz</t>
  </si>
  <si>
    <t>6 kHz</t>
  </si>
  <si>
    <t>7 kHz</t>
  </si>
  <si>
    <t>8 kHz</t>
  </si>
  <si>
    <t>9 kHz</t>
  </si>
  <si>
    <t>15 kHz</t>
    <phoneticPr fontId="1" type="noConversion"/>
  </si>
  <si>
    <t>20 kHz</t>
  </si>
  <si>
    <t>25 kHz</t>
  </si>
  <si>
    <t>30 kHz</t>
  </si>
  <si>
    <t>空间平均方法测量重复性</t>
    <phoneticPr fontId="1" type="noConversion"/>
  </si>
  <si>
    <t>空间平均方法误差</t>
    <phoneticPr fontId="1" type="noConversion"/>
  </si>
  <si>
    <t>不同测量位置的误差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</si>
</sst>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0.00_);[Red]\(0.00\)"/>
    <numFmt numFmtId="177" formatCode="0.000_);[Red]\(0.000\)"/>
    <numFmt numFmtId="178" formatCode="0.000000_);[Red]\(0.000000\)"/>
    <numFmt numFmtId="179" formatCode="0_);[Red]\(0\)"/>
    <numFmt numFmtId="180" formatCode="0.0_ "/>
    <numFmt numFmtId="181" formatCode="0.0_);[Red]\(0.0\)"/>
    <numFmt numFmtId="182" formatCode="0.0000_);[Red]\(0.0000\)"/>
    <numFmt numFmtId="183" formatCode="0.000000_ "/>
    <numFmt numFmtId="184" formatCode="0.000"/>
    <numFmt numFmtId="185" formatCode="0.00_ "/>
    <numFmt numFmtId="186" formatCode="0.000_ 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b/>
      <sz val="9"/>
      <color theme="1"/>
      <name val="楷体"/>
      <family val="3"/>
      <charset val="134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i/>
      <sz val="9"/>
      <color theme="1"/>
      <name val="Times New Roman"/>
      <family val="1"/>
    </font>
    <font>
      <sz val="7.5"/>
      <color rgb="FF000000"/>
      <name val="Times New Roman"/>
      <family val="1"/>
    </font>
    <font>
      <b/>
      <sz val="7.5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ck">
        <color rgb="FF008000"/>
      </top>
      <bottom style="medium">
        <color rgb="FF008000"/>
      </bottom>
      <diagonal/>
    </border>
    <border>
      <left/>
      <right/>
      <top/>
      <bottom style="medium">
        <color rgb="FF008000"/>
      </bottom>
      <diagonal/>
    </border>
    <border>
      <left/>
      <right/>
      <top/>
      <bottom style="medium">
        <color rgb="FFFFFFFF"/>
      </bottom>
      <diagonal/>
    </border>
    <border>
      <left/>
      <right/>
      <top/>
      <bottom style="thick">
        <color rgb="FF008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79" fontId="0" fillId="0" borderId="0" xfId="0" applyNumberFormat="1" applyFill="1" applyAlignment="1">
      <alignment horizontal="center" vertical="center"/>
    </xf>
    <xf numFmtId="180" fontId="0" fillId="0" borderId="0" xfId="0" applyNumberFormat="1" applyFill="1" applyAlignment="1">
      <alignment horizontal="center" vertical="center"/>
    </xf>
    <xf numFmtId="178" fontId="0" fillId="0" borderId="0" xfId="0" applyNumberFormat="1" applyFill="1" applyAlignment="1">
      <alignment vertical="center"/>
    </xf>
    <xf numFmtId="0" fontId="0" fillId="0" borderId="0" xfId="0" applyFill="1"/>
    <xf numFmtId="185" fontId="0" fillId="0" borderId="0" xfId="0" applyNumberFormat="1" applyFill="1" applyAlignment="1">
      <alignment horizontal="center" vertical="center"/>
    </xf>
    <xf numFmtId="185" fontId="0" fillId="0" borderId="0" xfId="0" applyNumberFormat="1" applyFill="1"/>
    <xf numFmtId="183" fontId="0" fillId="0" borderId="0" xfId="0" applyNumberFormat="1" applyFill="1"/>
    <xf numFmtId="183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 vertical="center"/>
    </xf>
    <xf numFmtId="183" fontId="0" fillId="0" borderId="0" xfId="0" applyNumberFormat="1" applyFill="1" applyAlignment="1">
      <alignment horizontal="center" vertical="center"/>
    </xf>
    <xf numFmtId="11" fontId="0" fillId="0" borderId="0" xfId="0" applyNumberFormat="1" applyFill="1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  <xf numFmtId="182" fontId="0" fillId="0" borderId="0" xfId="0" applyNumberFormat="1" applyFill="1" applyAlignment="1">
      <alignment horizontal="center" vertical="center"/>
    </xf>
    <xf numFmtId="178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83" fontId="0" fillId="0" borderId="0" xfId="0" applyNumberFormat="1" applyFill="1" applyAlignment="1">
      <alignment vertical="center"/>
    </xf>
    <xf numFmtId="184" fontId="0" fillId="0" borderId="0" xfId="0" applyNumberFormat="1" applyFill="1" applyAlignment="1">
      <alignment horizontal="center"/>
    </xf>
    <xf numFmtId="181" fontId="0" fillId="0" borderId="0" xfId="0" applyNumberFormat="1" applyFill="1" applyAlignment="1">
      <alignment horizontal="center" vertical="center"/>
    </xf>
    <xf numFmtId="180" fontId="3" fillId="0" borderId="0" xfId="0" applyNumberFormat="1" applyFont="1" applyFill="1" applyAlignment="1">
      <alignment horizontal="center" vertical="center"/>
    </xf>
    <xf numFmtId="179" fontId="0" fillId="0" borderId="0" xfId="0" applyNumberFormat="1" applyFill="1" applyAlignment="1">
      <alignment vertical="center"/>
    </xf>
    <xf numFmtId="180" fontId="4" fillId="0" borderId="0" xfId="0" applyNumberFormat="1" applyFont="1" applyFill="1" applyAlignment="1">
      <alignment horizontal="center" vertical="center"/>
    </xf>
    <xf numFmtId="177" fontId="0" fillId="0" borderId="0" xfId="0" applyNumberFormat="1" applyFill="1" applyAlignment="1">
      <alignment horizontal="center"/>
    </xf>
    <xf numFmtId="184" fontId="0" fillId="0" borderId="0" xfId="0" applyNumberFormat="1" applyFill="1" applyAlignment="1">
      <alignment horizontal="center" vertical="center"/>
    </xf>
    <xf numFmtId="11" fontId="0" fillId="0" borderId="0" xfId="0" applyNumberFormat="1" applyFill="1"/>
    <xf numFmtId="11" fontId="0" fillId="0" borderId="0" xfId="0" applyNumberFormat="1" applyFill="1" applyAlignment="1">
      <alignment horizontal="center"/>
    </xf>
    <xf numFmtId="179" fontId="0" fillId="0" borderId="0" xfId="0" applyNumberFormat="1" applyFill="1" applyAlignment="1">
      <alignment horizontal="center" vertical="center"/>
    </xf>
    <xf numFmtId="178" fontId="0" fillId="0" borderId="0" xfId="0" applyNumberFormat="1" applyFill="1" applyAlignment="1">
      <alignment horizontal="center" vertical="center"/>
    </xf>
    <xf numFmtId="183" fontId="0" fillId="0" borderId="0" xfId="0" applyNumberFormat="1" applyFill="1" applyAlignment="1">
      <alignment horizontal="center" vertical="center"/>
    </xf>
    <xf numFmtId="184" fontId="0" fillId="0" borderId="0" xfId="0" applyNumberFormat="1"/>
    <xf numFmtId="177" fontId="0" fillId="0" borderId="0" xfId="0" applyNumberFormat="1"/>
    <xf numFmtId="186" fontId="0" fillId="0" borderId="0" xfId="0" applyNumberFormat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11" fontId="7" fillId="0" borderId="0" xfId="0" applyNumberFormat="1" applyFont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2" fontId="6" fillId="0" borderId="4" xfId="0" applyNumberFormat="1" applyFont="1" applyBorder="1" applyAlignment="1">
      <alignment vertical="center" wrapText="1"/>
    </xf>
    <xf numFmtId="184" fontId="7" fillId="0" borderId="0" xfId="0" applyNumberFormat="1" applyFont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9" fillId="0" borderId="5" xfId="0" applyFont="1" applyBorder="1" applyAlignment="1">
      <alignment horizontal="center" vertical="center" wrapText="1"/>
    </xf>
    <xf numFmtId="0" fontId="10" fillId="0" borderId="0" xfId="0" applyFont="1"/>
    <xf numFmtId="183" fontId="0" fillId="0" borderId="0" xfId="0" applyNumberForma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78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27759584958422"/>
          <c:y val="5.9281556665250236E-2"/>
          <c:w val="0.85898720165820397"/>
          <c:h val="0.76310848231982598"/>
        </c:manualLayout>
      </c:layout>
      <c:scatterChart>
        <c:scatterStyle val="smoothMarker"/>
        <c:varyColors val="0"/>
        <c:ser>
          <c:idx val="2"/>
          <c:order val="0"/>
          <c:tx>
            <c:v>reciprocity method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灵敏度!$A$10:$A$18</c:f>
              <c:numCache>
                <c:formatCode>0_);[Red]\(0\)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灵敏度!$B$10:$B$18</c:f>
              <c:numCache>
                <c:formatCode>0.0_ </c:formatCode>
                <c:ptCount val="9"/>
                <c:pt idx="0">
                  <c:v>-206.6</c:v>
                </c:pt>
                <c:pt idx="1">
                  <c:v>-206.9</c:v>
                </c:pt>
                <c:pt idx="2">
                  <c:v>-206.9</c:v>
                </c:pt>
                <c:pt idx="3">
                  <c:v>-206.7</c:v>
                </c:pt>
                <c:pt idx="4">
                  <c:v>-206.6</c:v>
                </c:pt>
                <c:pt idx="5">
                  <c:v>-206.8</c:v>
                </c:pt>
                <c:pt idx="6">
                  <c:v>-207.3</c:v>
                </c:pt>
                <c:pt idx="7">
                  <c:v>-207.3</c:v>
                </c:pt>
                <c:pt idx="8">
                  <c:v>-207.7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CB-4596-AEB2-1410BD4A7EFC}"/>
            </c:ext>
          </c:extLst>
        </c:ser>
        <c:ser>
          <c:idx val="0"/>
          <c:order val="1"/>
          <c:tx>
            <c:v>Spatial-averaging method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灵敏度!$A$10:$A$18</c:f>
              <c:numCache>
                <c:formatCode>0_);[Red]\(0\)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灵敏度!$E$10:$E$18</c:f>
              <c:numCache>
                <c:formatCode>0.00_ </c:formatCode>
                <c:ptCount val="9"/>
                <c:pt idx="0">
                  <c:v>-206.83489401998889</c:v>
                </c:pt>
                <c:pt idx="1">
                  <c:v>-207.11018496684872</c:v>
                </c:pt>
                <c:pt idx="2">
                  <c:v>-206.82189845121474</c:v>
                </c:pt>
                <c:pt idx="3">
                  <c:v>-206.98928938125533</c:v>
                </c:pt>
                <c:pt idx="4">
                  <c:v>-206.92965187851183</c:v>
                </c:pt>
                <c:pt idx="5">
                  <c:v>-206.58546950748911</c:v>
                </c:pt>
                <c:pt idx="6">
                  <c:v>-206.93417028386693</c:v>
                </c:pt>
                <c:pt idx="7">
                  <c:v>-207.31373093742911</c:v>
                </c:pt>
                <c:pt idx="8">
                  <c:v>-207.63581178851567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0CB-4596-AEB2-1410BD4A7EFC}"/>
            </c:ext>
          </c:extLst>
        </c:ser>
        <c:ser>
          <c:idx val="1"/>
          <c:order val="2"/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灵敏度!$A$10:$A$18</c:f>
              <c:numCache>
                <c:formatCode>0_);[Red]\(0\)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灵敏度!$G$10:$G$18</c:f>
              <c:numCache>
                <c:formatCode>0.00_ </c:formatCode>
                <c:ptCount val="9"/>
                <c:pt idx="0">
                  <c:v>-208.78446839478616</c:v>
                </c:pt>
                <c:pt idx="1">
                  <c:v>-205.88297968276291</c:v>
                </c:pt>
                <c:pt idx="2">
                  <c:v>-207.60921189244655</c:v>
                </c:pt>
                <c:pt idx="3">
                  <c:v>-208.53654112637014</c:v>
                </c:pt>
                <c:pt idx="4">
                  <c:v>-206.96210594619774</c:v>
                </c:pt>
                <c:pt idx="5">
                  <c:v>-207.8077119532947</c:v>
                </c:pt>
                <c:pt idx="6">
                  <c:v>-207.49341946219909</c:v>
                </c:pt>
                <c:pt idx="7">
                  <c:v>-208.53141029274138</c:v>
                </c:pt>
                <c:pt idx="8">
                  <c:v>-208.30080424416496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8B-4B64-BF45-659F49114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875120"/>
        <c:axId val="1897684976"/>
        <c:extLst/>
      </c:scatterChart>
      <c:valAx>
        <c:axId val="1539875120"/>
        <c:scaling>
          <c:orientation val="minMax"/>
          <c:max val="1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 i="0" baseline="0">
                    <a:effectLst/>
                  </a:rPr>
                  <a:t>Frequency</a:t>
                </a:r>
                <a:r>
                  <a:rPr lang="zh-CN" altLang="zh-CN" sz="1100" b="1" i="0" baseline="0">
                    <a:effectLst/>
                  </a:rPr>
                  <a:t> </a:t>
                </a:r>
                <a:r>
                  <a:rPr lang="en-US" altLang="zh-CN" sz="1100" b="1" i="0" baseline="0">
                    <a:effectLst/>
                  </a:rPr>
                  <a:t>(kHz)</a:t>
                </a:r>
                <a:endParaRPr lang="zh-CN" altLang="zh-CN" sz="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6093095184691119"/>
              <c:y val="0.882475083056478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);[Red]\(0\)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7684976"/>
        <c:crosses val="autoZero"/>
        <c:crossBetween val="midCat"/>
        <c:majorUnit val="1"/>
      </c:valAx>
      <c:valAx>
        <c:axId val="1897684976"/>
        <c:scaling>
          <c:orientation val="minMax"/>
          <c:max val="-205"/>
          <c:min val="-2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 i="0" baseline="0">
                    <a:effectLst/>
                  </a:rPr>
                  <a:t>Sensitivity (dB re 1V/</a:t>
                </a:r>
                <a:r>
                  <a:rPr lang="el-GR" altLang="zh-CN" sz="1100" b="1" i="0" baseline="0">
                    <a:effectLst/>
                  </a:rPr>
                  <a:t>μ</a:t>
                </a:r>
                <a:r>
                  <a:rPr lang="en-US" altLang="zh-CN" sz="1100" b="1" i="0" baseline="0">
                    <a:effectLst/>
                  </a:rPr>
                  <a:t>Pa)</a:t>
                </a:r>
                <a:endParaRPr lang="zh-CN" altLang="zh-CN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9875120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367985647363697"/>
          <c:y val="0.67860331765019088"/>
          <c:w val="0.20799570777892767"/>
          <c:h val="0.176702807437028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27759584958422"/>
          <c:y val="5.9281556665250236E-2"/>
          <c:w val="0.85898720165820397"/>
          <c:h val="0.76310848231982598"/>
        </c:manualLayout>
      </c:layout>
      <c:scatterChart>
        <c:scatterStyle val="smoothMarker"/>
        <c:varyColors val="0"/>
        <c:ser>
          <c:idx val="2"/>
          <c:order val="0"/>
          <c:tx>
            <c:v>reciprocity method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灵敏度!$A$19:$A$23</c:f>
              <c:numCache>
                <c:formatCode>0_);[Red]\(0\)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灵敏度!$B$19:$B$23</c:f>
              <c:numCache>
                <c:formatCode>0.0_ </c:formatCode>
                <c:ptCount val="5"/>
                <c:pt idx="0">
                  <c:v>-207.6</c:v>
                </c:pt>
                <c:pt idx="1">
                  <c:v>-207.3</c:v>
                </c:pt>
                <c:pt idx="2">
                  <c:v>-207.1</c:v>
                </c:pt>
                <c:pt idx="3">
                  <c:v>-207.5</c:v>
                </c:pt>
                <c:pt idx="4">
                  <c:v>-207.7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AD-4713-BA8A-ED7BDCDFEC6E}"/>
            </c:ext>
          </c:extLst>
        </c:ser>
        <c:ser>
          <c:idx val="0"/>
          <c:order val="1"/>
          <c:tx>
            <c:v>Spatial-averaging method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灵敏度!$A$19:$A$23</c:f>
              <c:numCache>
                <c:formatCode>0_);[Red]\(0\)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灵敏度!$E$19:$E$23</c:f>
              <c:numCache>
                <c:formatCode>0.00_ </c:formatCode>
                <c:ptCount val="5"/>
                <c:pt idx="0">
                  <c:v>-207.87686396943423</c:v>
                </c:pt>
                <c:pt idx="1">
                  <c:v>-206.95044505447538</c:v>
                </c:pt>
                <c:pt idx="2">
                  <c:v>-207.04264843561867</c:v>
                </c:pt>
                <c:pt idx="3">
                  <c:v>-207.01437386692533</c:v>
                </c:pt>
                <c:pt idx="4">
                  <c:v>-207.32674984271586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AD-4713-BA8A-ED7BDCDFEC6E}"/>
            </c:ext>
          </c:extLst>
        </c:ser>
        <c:ser>
          <c:idx val="1"/>
          <c:order val="2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灵敏度!$A$19:$A$23</c:f>
              <c:numCache>
                <c:formatCode>0_);[Red]\(0\)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灵敏度!$G$19:$G$23</c:f>
              <c:numCache>
                <c:formatCode>0.00_ </c:formatCode>
                <c:ptCount val="5"/>
                <c:pt idx="0">
                  <c:v>-207.67964358425317</c:v>
                </c:pt>
                <c:pt idx="1">
                  <c:v>-206.56047940249869</c:v>
                </c:pt>
                <c:pt idx="2">
                  <c:v>-206.89706881542551</c:v>
                </c:pt>
                <c:pt idx="3">
                  <c:v>-206.89456908098379</c:v>
                </c:pt>
                <c:pt idx="4">
                  <c:v>-206.98172206392169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E0-4A56-915C-300D70A22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875120"/>
        <c:axId val="1897684976"/>
        <c:extLst/>
      </c:scatterChart>
      <c:valAx>
        <c:axId val="1539875120"/>
        <c:scaling>
          <c:orientation val="minMax"/>
          <c:max val="3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 i="0" baseline="0">
                    <a:effectLst/>
                  </a:rPr>
                  <a:t>Frequency</a:t>
                </a:r>
                <a:r>
                  <a:rPr lang="zh-CN" altLang="zh-CN" sz="1100" b="1" i="0" baseline="0">
                    <a:effectLst/>
                  </a:rPr>
                  <a:t> </a:t>
                </a:r>
                <a:r>
                  <a:rPr lang="en-US" altLang="zh-CN" sz="1100" b="1" i="0" baseline="0">
                    <a:effectLst/>
                  </a:rPr>
                  <a:t>(kHz)</a:t>
                </a:r>
                <a:endParaRPr lang="zh-CN" altLang="zh-CN" sz="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6093095184691119"/>
              <c:y val="0.882475083056478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);[Red]\(0\)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7684976"/>
        <c:crosses val="autoZero"/>
        <c:crossBetween val="midCat"/>
        <c:majorUnit val="5"/>
      </c:valAx>
      <c:valAx>
        <c:axId val="1897684976"/>
        <c:scaling>
          <c:orientation val="minMax"/>
          <c:max val="-205"/>
          <c:min val="-2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 i="0" baseline="0">
                    <a:effectLst/>
                  </a:rPr>
                  <a:t>Sensitivity (dB re 1V/</a:t>
                </a:r>
                <a:r>
                  <a:rPr lang="el-GR" altLang="zh-CN" sz="1100" b="1" i="0" baseline="0">
                    <a:effectLst/>
                  </a:rPr>
                  <a:t>μ</a:t>
                </a:r>
                <a:r>
                  <a:rPr lang="en-US" altLang="zh-CN" sz="1100" b="1" i="0" baseline="0">
                    <a:effectLst/>
                  </a:rPr>
                  <a:t>Pa)</a:t>
                </a:r>
                <a:endParaRPr lang="zh-CN" altLang="zh-CN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9875120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367985647363697"/>
          <c:y val="0.67860331765019088"/>
          <c:w val="0.20819346935128982"/>
          <c:h val="0.176517971864395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27759584958422"/>
          <c:y val="5.9281556665250236E-2"/>
          <c:w val="0.85898720165820397"/>
          <c:h val="0.76310848231982598"/>
        </c:manualLayout>
      </c:layout>
      <c:scatterChart>
        <c:scatterStyle val="smoothMarker"/>
        <c:varyColors val="0"/>
        <c:ser>
          <c:idx val="2"/>
          <c:order val="0"/>
          <c:tx>
            <c:v>reciprocity method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灵敏度!$A$10:$A$18</c:f>
              <c:numCache>
                <c:formatCode>0_);[Red]\(0\)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灵敏度!$B$10:$B$18</c:f>
              <c:numCache>
                <c:formatCode>0.0_ </c:formatCode>
                <c:ptCount val="9"/>
                <c:pt idx="0">
                  <c:v>-206.6</c:v>
                </c:pt>
                <c:pt idx="1">
                  <c:v>-206.9</c:v>
                </c:pt>
                <c:pt idx="2">
                  <c:v>-206.9</c:v>
                </c:pt>
                <c:pt idx="3">
                  <c:v>-206.7</c:v>
                </c:pt>
                <c:pt idx="4">
                  <c:v>-206.6</c:v>
                </c:pt>
                <c:pt idx="5">
                  <c:v>-206.8</c:v>
                </c:pt>
                <c:pt idx="6">
                  <c:v>-207.3</c:v>
                </c:pt>
                <c:pt idx="7">
                  <c:v>-207.3</c:v>
                </c:pt>
                <c:pt idx="8">
                  <c:v>-207.7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63-4059-AD5F-16F897502F41}"/>
            </c:ext>
          </c:extLst>
        </c:ser>
        <c:ser>
          <c:idx val="0"/>
          <c:order val="1"/>
          <c:tx>
            <c:v>Spatial-averaging method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灵敏度!$A$10:$A$18</c:f>
              <c:numCache>
                <c:formatCode>0_);[Red]\(0\)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重复性!$I$21:$I$29</c:f>
              <c:numCache>
                <c:formatCode>0.000_ </c:formatCode>
                <c:ptCount val="9"/>
                <c:pt idx="0">
                  <c:v>-206.49339928159341</c:v>
                </c:pt>
                <c:pt idx="1">
                  <c:v>-206.88318150755245</c:v>
                </c:pt>
                <c:pt idx="2">
                  <c:v>-207.16590682961956</c:v>
                </c:pt>
                <c:pt idx="3">
                  <c:v>-206.9507684758581</c:v>
                </c:pt>
                <c:pt idx="4">
                  <c:v>-206.97713409686062</c:v>
                </c:pt>
                <c:pt idx="5">
                  <c:v>-206.54933750512646</c:v>
                </c:pt>
                <c:pt idx="6">
                  <c:v>-206.9422968734419</c:v>
                </c:pt>
                <c:pt idx="7">
                  <c:v>-207.23027898235719</c:v>
                </c:pt>
                <c:pt idx="8">
                  <c:v>-207.49130092678777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63-4059-AD5F-16F89750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875120"/>
        <c:axId val="1897684976"/>
        <c:extLst/>
      </c:scatterChart>
      <c:valAx>
        <c:axId val="1539875120"/>
        <c:scaling>
          <c:orientation val="minMax"/>
          <c:max val="1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 i="0" baseline="0">
                    <a:effectLst/>
                  </a:rPr>
                  <a:t>Frequency</a:t>
                </a:r>
                <a:r>
                  <a:rPr lang="zh-CN" altLang="zh-CN" sz="1100" b="1" i="0" baseline="0">
                    <a:effectLst/>
                  </a:rPr>
                  <a:t> </a:t>
                </a:r>
                <a:r>
                  <a:rPr lang="en-US" altLang="zh-CN" sz="1100" b="1" i="0" baseline="0">
                    <a:effectLst/>
                  </a:rPr>
                  <a:t>(kHz)</a:t>
                </a:r>
                <a:endParaRPr lang="zh-CN" altLang="zh-CN" sz="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6093095184691119"/>
              <c:y val="0.882475083056478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);[Red]\(0\)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7684976"/>
        <c:crosses val="autoZero"/>
        <c:crossBetween val="midCat"/>
        <c:majorUnit val="1"/>
      </c:valAx>
      <c:valAx>
        <c:axId val="1897684976"/>
        <c:scaling>
          <c:orientation val="minMax"/>
          <c:max val="-205"/>
          <c:min val="-2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 i="0" baseline="0">
                    <a:effectLst/>
                  </a:rPr>
                  <a:t>Sensitivity (dB re 1V/</a:t>
                </a:r>
                <a:r>
                  <a:rPr lang="el-GR" altLang="zh-CN" sz="1100" b="1" i="0" baseline="0">
                    <a:effectLst/>
                  </a:rPr>
                  <a:t>μ</a:t>
                </a:r>
                <a:r>
                  <a:rPr lang="en-US" altLang="zh-CN" sz="1100" b="1" i="0" baseline="0">
                    <a:effectLst/>
                  </a:rPr>
                  <a:t>Pa)</a:t>
                </a:r>
                <a:endParaRPr lang="zh-CN" altLang="zh-CN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9875120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367985647363697"/>
          <c:y val="0.67860331765019088"/>
          <c:w val="0.19607547939214784"/>
          <c:h val="0.11749429493637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薄膜扫描!$D$2</c:f>
              <c:strCache>
                <c:ptCount val="1"/>
                <c:pt idx="0">
                  <c:v>30 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薄膜扫描!$D$4:$D$51</c:f>
              <c:numCache>
                <c:formatCode>General</c:formatCode>
                <c:ptCount val="48"/>
                <c:pt idx="0">
                  <c:v>23</c:v>
                </c:pt>
                <c:pt idx="1">
                  <c:v>22</c:v>
                </c:pt>
                <c:pt idx="2">
                  <c:v>21</c:v>
                </c:pt>
                <c:pt idx="3">
                  <c:v>20</c:v>
                </c:pt>
                <c:pt idx="4">
                  <c:v>19</c:v>
                </c:pt>
                <c:pt idx="5">
                  <c:v>18</c:v>
                </c:pt>
                <c:pt idx="6">
                  <c:v>17</c:v>
                </c:pt>
                <c:pt idx="7">
                  <c:v>16</c:v>
                </c:pt>
                <c:pt idx="8">
                  <c:v>15</c:v>
                </c:pt>
                <c:pt idx="9">
                  <c:v>14</c:v>
                </c:pt>
                <c:pt idx="10">
                  <c:v>13</c:v>
                </c:pt>
                <c:pt idx="11">
                  <c:v>12</c:v>
                </c:pt>
                <c:pt idx="12">
                  <c:v>11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7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-1</c:v>
                </c:pt>
                <c:pt idx="25">
                  <c:v>-2</c:v>
                </c:pt>
                <c:pt idx="26">
                  <c:v>-3</c:v>
                </c:pt>
                <c:pt idx="27">
                  <c:v>-4</c:v>
                </c:pt>
                <c:pt idx="28">
                  <c:v>-5</c:v>
                </c:pt>
                <c:pt idx="29">
                  <c:v>-6</c:v>
                </c:pt>
                <c:pt idx="30">
                  <c:v>-7</c:v>
                </c:pt>
                <c:pt idx="31">
                  <c:v>-8</c:v>
                </c:pt>
                <c:pt idx="32">
                  <c:v>-9</c:v>
                </c:pt>
                <c:pt idx="33">
                  <c:v>-10</c:v>
                </c:pt>
                <c:pt idx="34">
                  <c:v>-11</c:v>
                </c:pt>
                <c:pt idx="35">
                  <c:v>-12</c:v>
                </c:pt>
                <c:pt idx="36">
                  <c:v>-13</c:v>
                </c:pt>
                <c:pt idx="37">
                  <c:v>-14</c:v>
                </c:pt>
                <c:pt idx="38">
                  <c:v>-15</c:v>
                </c:pt>
                <c:pt idx="39">
                  <c:v>-16</c:v>
                </c:pt>
                <c:pt idx="40">
                  <c:v>-17</c:v>
                </c:pt>
                <c:pt idx="41">
                  <c:v>-18</c:v>
                </c:pt>
                <c:pt idx="42">
                  <c:v>-19</c:v>
                </c:pt>
                <c:pt idx="43">
                  <c:v>-20</c:v>
                </c:pt>
                <c:pt idx="44">
                  <c:v>-21</c:v>
                </c:pt>
                <c:pt idx="45">
                  <c:v>-22</c:v>
                </c:pt>
                <c:pt idx="46">
                  <c:v>-23</c:v>
                </c:pt>
                <c:pt idx="47">
                  <c:v>-24</c:v>
                </c:pt>
              </c:numCache>
            </c:numRef>
          </c:xVal>
          <c:yVal>
            <c:numRef>
              <c:f>薄膜扫描!$E$4:$E$51</c:f>
              <c:numCache>
                <c:formatCode>General</c:formatCode>
                <c:ptCount val="48"/>
                <c:pt idx="0">
                  <c:v>482.613774396976</c:v>
                </c:pt>
                <c:pt idx="1">
                  <c:v>446.05046951229002</c:v>
                </c:pt>
                <c:pt idx="2">
                  <c:v>345.08705714762402</c:v>
                </c:pt>
                <c:pt idx="3">
                  <c:v>343.88602369606298</c:v>
                </c:pt>
                <c:pt idx="4">
                  <c:v>414.39911974200902</c:v>
                </c:pt>
                <c:pt idx="5">
                  <c:v>397.54984119440599</c:v>
                </c:pt>
                <c:pt idx="6">
                  <c:v>374.938793042209</c:v>
                </c:pt>
                <c:pt idx="7">
                  <c:v>392.120306087941</c:v>
                </c:pt>
                <c:pt idx="8">
                  <c:v>389.74482367839499</c:v>
                </c:pt>
                <c:pt idx="9">
                  <c:v>376.909558880362</c:v>
                </c:pt>
                <c:pt idx="10">
                  <c:v>383.717755306463</c:v>
                </c:pt>
                <c:pt idx="11">
                  <c:v>392.80007502874003</c:v>
                </c:pt>
                <c:pt idx="12">
                  <c:v>377.51858516660099</c:v>
                </c:pt>
                <c:pt idx="13">
                  <c:v>388.61223801368499</c:v>
                </c:pt>
                <c:pt idx="14">
                  <c:v>391.69764577028701</c:v>
                </c:pt>
                <c:pt idx="15">
                  <c:v>385.37532248503499</c:v>
                </c:pt>
                <c:pt idx="16">
                  <c:v>378.65707960707101</c:v>
                </c:pt>
                <c:pt idx="17">
                  <c:v>378.484801678552</c:v>
                </c:pt>
                <c:pt idx="18">
                  <c:v>377.013157116934</c:v>
                </c:pt>
                <c:pt idx="19">
                  <c:v>385.437275463226</c:v>
                </c:pt>
                <c:pt idx="20">
                  <c:v>375.80928194993601</c:v>
                </c:pt>
                <c:pt idx="21">
                  <c:v>388.18792355090801</c:v>
                </c:pt>
                <c:pt idx="22">
                  <c:v>377.32829167051801</c:v>
                </c:pt>
                <c:pt idx="23">
                  <c:v>382.25102207194499</c:v>
                </c:pt>
                <c:pt idx="24">
                  <c:v>394.08727079672002</c:v>
                </c:pt>
                <c:pt idx="25">
                  <c:v>385.73849312360198</c:v>
                </c:pt>
                <c:pt idx="26">
                  <c:v>386.53731259672298</c:v>
                </c:pt>
                <c:pt idx="27">
                  <c:v>386.26334040573801</c:v>
                </c:pt>
                <c:pt idx="28">
                  <c:v>391.96887812927298</c:v>
                </c:pt>
                <c:pt idx="29">
                  <c:v>383.58376676539802</c:v>
                </c:pt>
                <c:pt idx="30">
                  <c:v>378.63441781376901</c:v>
                </c:pt>
                <c:pt idx="31">
                  <c:v>373.25172333619599</c:v>
                </c:pt>
                <c:pt idx="32">
                  <c:v>385.232207742139</c:v>
                </c:pt>
                <c:pt idx="33">
                  <c:v>381.20658327743502</c:v>
                </c:pt>
                <c:pt idx="34">
                  <c:v>380.70397734570503</c:v>
                </c:pt>
                <c:pt idx="35">
                  <c:v>375.64659080527798</c:v>
                </c:pt>
                <c:pt idx="36">
                  <c:v>383.588994599903</c:v>
                </c:pt>
                <c:pt idx="37">
                  <c:v>373.12167364961601</c:v>
                </c:pt>
                <c:pt idx="38">
                  <c:v>380.40919572944898</c:v>
                </c:pt>
                <c:pt idx="39">
                  <c:v>388.76745290585001</c:v>
                </c:pt>
                <c:pt idx="40">
                  <c:v>376.893697685691</c:v>
                </c:pt>
                <c:pt idx="41">
                  <c:v>376.83783461703302</c:v>
                </c:pt>
                <c:pt idx="42">
                  <c:v>391.04275101276397</c:v>
                </c:pt>
                <c:pt idx="43">
                  <c:v>368.33894427856302</c:v>
                </c:pt>
                <c:pt idx="44">
                  <c:v>348.79815496080801</c:v>
                </c:pt>
                <c:pt idx="45">
                  <c:v>381.858933742582</c:v>
                </c:pt>
                <c:pt idx="46">
                  <c:v>402.04511873990702</c:v>
                </c:pt>
                <c:pt idx="47">
                  <c:v>399.14041880599001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A3-41A3-AC8A-54345C7D5108}"/>
            </c:ext>
          </c:extLst>
        </c:ser>
        <c:ser>
          <c:idx val="2"/>
          <c:order val="2"/>
          <c:tx>
            <c:strRef>
              <c:f>薄膜扫描!$G$2</c:f>
              <c:strCache>
                <c:ptCount val="1"/>
                <c:pt idx="0">
                  <c:v>20 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薄膜扫描!$G$4:$G$51</c:f>
              <c:numCache>
                <c:formatCode>General</c:formatCode>
                <c:ptCount val="48"/>
                <c:pt idx="0">
                  <c:v>23</c:v>
                </c:pt>
                <c:pt idx="1">
                  <c:v>22</c:v>
                </c:pt>
                <c:pt idx="2">
                  <c:v>21</c:v>
                </c:pt>
                <c:pt idx="3">
                  <c:v>20</c:v>
                </c:pt>
                <c:pt idx="4">
                  <c:v>19</c:v>
                </c:pt>
                <c:pt idx="5">
                  <c:v>18</c:v>
                </c:pt>
                <c:pt idx="6">
                  <c:v>17</c:v>
                </c:pt>
                <c:pt idx="7">
                  <c:v>16</c:v>
                </c:pt>
                <c:pt idx="8">
                  <c:v>15</c:v>
                </c:pt>
                <c:pt idx="9">
                  <c:v>14</c:v>
                </c:pt>
                <c:pt idx="10">
                  <c:v>13</c:v>
                </c:pt>
                <c:pt idx="11">
                  <c:v>12</c:v>
                </c:pt>
                <c:pt idx="12">
                  <c:v>11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7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-1</c:v>
                </c:pt>
                <c:pt idx="25">
                  <c:v>-2</c:v>
                </c:pt>
                <c:pt idx="26">
                  <c:v>-3</c:v>
                </c:pt>
                <c:pt idx="27">
                  <c:v>-4</c:v>
                </c:pt>
                <c:pt idx="28">
                  <c:v>-5</c:v>
                </c:pt>
                <c:pt idx="29">
                  <c:v>-6</c:v>
                </c:pt>
                <c:pt idx="30">
                  <c:v>-7</c:v>
                </c:pt>
                <c:pt idx="31">
                  <c:v>-8</c:v>
                </c:pt>
                <c:pt idx="32">
                  <c:v>-9</c:v>
                </c:pt>
                <c:pt idx="33">
                  <c:v>-10</c:v>
                </c:pt>
                <c:pt idx="34">
                  <c:v>-11</c:v>
                </c:pt>
                <c:pt idx="35">
                  <c:v>-12</c:v>
                </c:pt>
                <c:pt idx="36">
                  <c:v>-13</c:v>
                </c:pt>
                <c:pt idx="37">
                  <c:v>-14</c:v>
                </c:pt>
                <c:pt idx="38">
                  <c:v>-15</c:v>
                </c:pt>
                <c:pt idx="39">
                  <c:v>-16</c:v>
                </c:pt>
                <c:pt idx="40">
                  <c:v>-17</c:v>
                </c:pt>
                <c:pt idx="41">
                  <c:v>-18</c:v>
                </c:pt>
                <c:pt idx="42">
                  <c:v>-19</c:v>
                </c:pt>
                <c:pt idx="43">
                  <c:v>-20</c:v>
                </c:pt>
                <c:pt idx="44">
                  <c:v>-21</c:v>
                </c:pt>
                <c:pt idx="45">
                  <c:v>-22</c:v>
                </c:pt>
                <c:pt idx="46">
                  <c:v>-23</c:v>
                </c:pt>
                <c:pt idx="47">
                  <c:v>-24</c:v>
                </c:pt>
              </c:numCache>
            </c:numRef>
          </c:xVal>
          <c:yVal>
            <c:numRef>
              <c:f>薄膜扫描!$H$4:$H$51</c:f>
              <c:numCache>
                <c:formatCode>General</c:formatCode>
                <c:ptCount val="48"/>
                <c:pt idx="0">
                  <c:v>144.53399721213501</c:v>
                </c:pt>
                <c:pt idx="1">
                  <c:v>146.44818770102501</c:v>
                </c:pt>
                <c:pt idx="2">
                  <c:v>143.37064639310699</c:v>
                </c:pt>
                <c:pt idx="3">
                  <c:v>158.635680189412</c:v>
                </c:pt>
                <c:pt idx="4">
                  <c:v>165.87877202818501</c:v>
                </c:pt>
                <c:pt idx="5">
                  <c:v>166.26493892343001</c:v>
                </c:pt>
                <c:pt idx="6">
                  <c:v>156.038450233227</c:v>
                </c:pt>
                <c:pt idx="7">
                  <c:v>152.07306524680101</c:v>
                </c:pt>
                <c:pt idx="8">
                  <c:v>149.26152471397401</c:v>
                </c:pt>
                <c:pt idx="9">
                  <c:v>160.320729770285</c:v>
                </c:pt>
                <c:pt idx="10">
                  <c:v>159.55035819916699</c:v>
                </c:pt>
                <c:pt idx="11">
                  <c:v>159.01282752011099</c:v>
                </c:pt>
                <c:pt idx="12">
                  <c:v>156.27671137752</c:v>
                </c:pt>
                <c:pt idx="13">
                  <c:v>157.92650429250901</c:v>
                </c:pt>
                <c:pt idx="14">
                  <c:v>157.676568588799</c:v>
                </c:pt>
                <c:pt idx="15">
                  <c:v>152.15068264261001</c:v>
                </c:pt>
                <c:pt idx="16">
                  <c:v>160.92963963045801</c:v>
                </c:pt>
                <c:pt idx="17">
                  <c:v>158.37831637553799</c:v>
                </c:pt>
                <c:pt idx="18">
                  <c:v>154.94409439524</c:v>
                </c:pt>
                <c:pt idx="19">
                  <c:v>153.43744682569201</c:v>
                </c:pt>
                <c:pt idx="20">
                  <c:v>157.05379461292799</c:v>
                </c:pt>
                <c:pt idx="21">
                  <c:v>152.89775590438001</c:v>
                </c:pt>
                <c:pt idx="22">
                  <c:v>157.03788636040699</c:v>
                </c:pt>
                <c:pt idx="23">
                  <c:v>159.46640301603099</c:v>
                </c:pt>
                <c:pt idx="24">
                  <c:v>156.21853404256501</c:v>
                </c:pt>
                <c:pt idx="25">
                  <c:v>158.67875657621801</c:v>
                </c:pt>
                <c:pt idx="26">
                  <c:v>156.92576176711901</c:v>
                </c:pt>
                <c:pt idx="27">
                  <c:v>156.64635235799699</c:v>
                </c:pt>
                <c:pt idx="28">
                  <c:v>161.58277763146501</c:v>
                </c:pt>
                <c:pt idx="29">
                  <c:v>156.96573560028199</c:v>
                </c:pt>
                <c:pt idx="30">
                  <c:v>157.51685440460099</c:v>
                </c:pt>
                <c:pt idx="31">
                  <c:v>157.501933736137</c:v>
                </c:pt>
                <c:pt idx="32">
                  <c:v>157.526190652515</c:v>
                </c:pt>
                <c:pt idx="33">
                  <c:v>155.185671149314</c:v>
                </c:pt>
                <c:pt idx="34">
                  <c:v>153.84503471139999</c:v>
                </c:pt>
                <c:pt idx="35">
                  <c:v>161.48932305317399</c:v>
                </c:pt>
                <c:pt idx="36">
                  <c:v>159.411170031984</c:v>
                </c:pt>
                <c:pt idx="37">
                  <c:v>155.838249218063</c:v>
                </c:pt>
                <c:pt idx="38">
                  <c:v>154.19602852016499</c:v>
                </c:pt>
                <c:pt idx="39" formatCode="0.000">
                  <c:v>153.31998149422699</c:v>
                </c:pt>
                <c:pt idx="40">
                  <c:v>154.19249518562</c:v>
                </c:pt>
                <c:pt idx="41">
                  <c:v>157.04700910549801</c:v>
                </c:pt>
                <c:pt idx="42">
                  <c:v>163.40159895370101</c:v>
                </c:pt>
                <c:pt idx="43">
                  <c:v>167.918354284515</c:v>
                </c:pt>
                <c:pt idx="44">
                  <c:v>158.71530414450999</c:v>
                </c:pt>
                <c:pt idx="45">
                  <c:v>152.50922244993399</c:v>
                </c:pt>
                <c:pt idx="46">
                  <c:v>138.38262306918</c:v>
                </c:pt>
                <c:pt idx="47">
                  <c:v>124.891967201966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A3-41A3-AC8A-54345C7D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15920"/>
        <c:axId val="2711192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薄膜扫描!$A$2</c15:sqref>
                        </c15:formulaRef>
                      </c:ext>
                    </c:extLst>
                    <c:strCache>
                      <c:ptCount val="1"/>
                      <c:pt idx="0">
                        <c:v>70 k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薄膜扫描!$A$4:$A$52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23</c:v>
                      </c:pt>
                      <c:pt idx="1">
                        <c:v>22</c:v>
                      </c:pt>
                      <c:pt idx="2">
                        <c:v>21</c:v>
                      </c:pt>
                      <c:pt idx="3">
                        <c:v>20</c:v>
                      </c:pt>
                      <c:pt idx="4">
                        <c:v>19</c:v>
                      </c:pt>
                      <c:pt idx="5">
                        <c:v>18</c:v>
                      </c:pt>
                      <c:pt idx="6">
                        <c:v>17</c:v>
                      </c:pt>
                      <c:pt idx="7">
                        <c:v>16</c:v>
                      </c:pt>
                      <c:pt idx="8">
                        <c:v>15</c:v>
                      </c:pt>
                      <c:pt idx="9">
                        <c:v>14</c:v>
                      </c:pt>
                      <c:pt idx="10">
                        <c:v>13</c:v>
                      </c:pt>
                      <c:pt idx="11">
                        <c:v>12</c:v>
                      </c:pt>
                      <c:pt idx="12">
                        <c:v>11</c:v>
                      </c:pt>
                      <c:pt idx="13">
                        <c:v>10</c:v>
                      </c:pt>
                      <c:pt idx="14">
                        <c:v>9</c:v>
                      </c:pt>
                      <c:pt idx="15">
                        <c:v>8</c:v>
                      </c:pt>
                      <c:pt idx="16">
                        <c:v>7</c:v>
                      </c:pt>
                      <c:pt idx="17">
                        <c:v>6</c:v>
                      </c:pt>
                      <c:pt idx="18">
                        <c:v>5</c:v>
                      </c:pt>
                      <c:pt idx="19">
                        <c:v>4</c:v>
                      </c:pt>
                      <c:pt idx="20">
                        <c:v>3</c:v>
                      </c:pt>
                      <c:pt idx="21">
                        <c:v>2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4">
                        <c:v>-1</c:v>
                      </c:pt>
                      <c:pt idx="25">
                        <c:v>-2</c:v>
                      </c:pt>
                      <c:pt idx="26">
                        <c:v>-3</c:v>
                      </c:pt>
                      <c:pt idx="27">
                        <c:v>-4</c:v>
                      </c:pt>
                      <c:pt idx="28">
                        <c:v>-5</c:v>
                      </c:pt>
                      <c:pt idx="29">
                        <c:v>-6</c:v>
                      </c:pt>
                      <c:pt idx="30">
                        <c:v>-7</c:v>
                      </c:pt>
                      <c:pt idx="31">
                        <c:v>-8</c:v>
                      </c:pt>
                      <c:pt idx="32">
                        <c:v>-9</c:v>
                      </c:pt>
                      <c:pt idx="33">
                        <c:v>-10</c:v>
                      </c:pt>
                      <c:pt idx="34">
                        <c:v>-11</c:v>
                      </c:pt>
                      <c:pt idx="35">
                        <c:v>-12</c:v>
                      </c:pt>
                      <c:pt idx="36">
                        <c:v>-13</c:v>
                      </c:pt>
                      <c:pt idx="37">
                        <c:v>-14</c:v>
                      </c:pt>
                      <c:pt idx="38">
                        <c:v>-15</c:v>
                      </c:pt>
                      <c:pt idx="39">
                        <c:v>-16</c:v>
                      </c:pt>
                      <c:pt idx="40">
                        <c:v>-17</c:v>
                      </c:pt>
                      <c:pt idx="41">
                        <c:v>-18</c:v>
                      </c:pt>
                      <c:pt idx="42">
                        <c:v>-19</c:v>
                      </c:pt>
                      <c:pt idx="43">
                        <c:v>-20</c:v>
                      </c:pt>
                      <c:pt idx="44">
                        <c:v>-21</c:v>
                      </c:pt>
                      <c:pt idx="45">
                        <c:v>-22</c:v>
                      </c:pt>
                      <c:pt idx="46">
                        <c:v>-23</c:v>
                      </c:pt>
                      <c:pt idx="47">
                        <c:v>-24</c:v>
                      </c:pt>
                      <c:pt idx="48">
                        <c:v>-25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薄膜扫描!$B$4:$B$52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863.36937542575401</c:v>
                      </c:pt>
                      <c:pt idx="1">
                        <c:v>406.15756052242898</c:v>
                      </c:pt>
                      <c:pt idx="2">
                        <c:v>627.18236617782395</c:v>
                      </c:pt>
                      <c:pt idx="3">
                        <c:v>672.76568450598404</c:v>
                      </c:pt>
                      <c:pt idx="4">
                        <c:v>445.579646347481</c:v>
                      </c:pt>
                      <c:pt idx="5">
                        <c:v>651.60651230479004</c:v>
                      </c:pt>
                      <c:pt idx="6">
                        <c:v>607.67631976539599</c:v>
                      </c:pt>
                      <c:pt idx="7">
                        <c:v>685.99845995691703</c:v>
                      </c:pt>
                      <c:pt idx="8">
                        <c:v>546.89016186197603</c:v>
                      </c:pt>
                      <c:pt idx="9">
                        <c:v>737.84161912399304</c:v>
                      </c:pt>
                      <c:pt idx="10">
                        <c:v>525.27738064520804</c:v>
                      </c:pt>
                      <c:pt idx="11">
                        <c:v>568.14589592636798</c:v>
                      </c:pt>
                      <c:pt idx="12">
                        <c:v>551.96561502325596</c:v>
                      </c:pt>
                      <c:pt idx="13">
                        <c:v>535.50977655412999</c:v>
                      </c:pt>
                      <c:pt idx="14">
                        <c:v>536.52008933347997</c:v>
                      </c:pt>
                      <c:pt idx="15">
                        <c:v>526.97097535755404</c:v>
                      </c:pt>
                      <c:pt idx="16">
                        <c:v>541.734517953661</c:v>
                      </c:pt>
                      <c:pt idx="17">
                        <c:v>553.10119010959397</c:v>
                      </c:pt>
                      <c:pt idx="18">
                        <c:v>546.23475784474601</c:v>
                      </c:pt>
                      <c:pt idx="19">
                        <c:v>526.55604344398296</c:v>
                      </c:pt>
                      <c:pt idx="20">
                        <c:v>561.58385561512603</c:v>
                      </c:pt>
                      <c:pt idx="21">
                        <c:v>548.83543003298098</c:v>
                      </c:pt>
                      <c:pt idx="22">
                        <c:v>474.95479066899401</c:v>
                      </c:pt>
                      <c:pt idx="23">
                        <c:v>581.104364838489</c:v>
                      </c:pt>
                      <c:pt idx="24">
                        <c:v>558.07912427864801</c:v>
                      </c:pt>
                      <c:pt idx="25">
                        <c:v>570.17205272228603</c:v>
                      </c:pt>
                      <c:pt idx="26">
                        <c:v>559.66910941547201</c:v>
                      </c:pt>
                      <c:pt idx="27">
                        <c:v>544.97636342731096</c:v>
                      </c:pt>
                      <c:pt idx="28">
                        <c:v>549.49255983072896</c:v>
                      </c:pt>
                      <c:pt idx="29">
                        <c:v>555.47059956138298</c:v>
                      </c:pt>
                      <c:pt idx="30">
                        <c:v>528.30524823581698</c:v>
                      </c:pt>
                      <c:pt idx="31">
                        <c:v>547.01202879654602</c:v>
                      </c:pt>
                      <c:pt idx="32">
                        <c:v>532.71150156245301</c:v>
                      </c:pt>
                      <c:pt idx="33">
                        <c:v>546.96780051874805</c:v>
                      </c:pt>
                      <c:pt idx="34">
                        <c:v>1027.9319479082601</c:v>
                      </c:pt>
                      <c:pt idx="35">
                        <c:v>483.68736036263999</c:v>
                      </c:pt>
                      <c:pt idx="36">
                        <c:v>539.63217127605196</c:v>
                      </c:pt>
                      <c:pt idx="37">
                        <c:v>556.97586377330197</c:v>
                      </c:pt>
                      <c:pt idx="38">
                        <c:v>467.65993086877</c:v>
                      </c:pt>
                      <c:pt idx="39">
                        <c:v>589.10435019424904</c:v>
                      </c:pt>
                      <c:pt idx="40">
                        <c:v>480.12746362000797</c:v>
                      </c:pt>
                      <c:pt idx="41">
                        <c:v>650.78262070008498</c:v>
                      </c:pt>
                      <c:pt idx="42">
                        <c:v>512.80553228213296</c:v>
                      </c:pt>
                      <c:pt idx="43">
                        <c:v>618.11633089777797</c:v>
                      </c:pt>
                      <c:pt idx="44">
                        <c:v>492.47315357377198</c:v>
                      </c:pt>
                      <c:pt idx="45">
                        <c:v>606.98896404468098</c:v>
                      </c:pt>
                      <c:pt idx="46">
                        <c:v>504.85246543055899</c:v>
                      </c:pt>
                      <c:pt idx="47">
                        <c:v>609.26120495328405</c:v>
                      </c:pt>
                      <c:pt idx="48">
                        <c:v>391.36660310564503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AEA3-41A3-AC8A-54345C7D5108}"/>
                  </c:ext>
                </c:extLst>
              </c15:ser>
            </c15:filteredScatterSeries>
          </c:ext>
        </c:extLst>
      </c:scatterChart>
      <c:valAx>
        <c:axId val="177115920"/>
        <c:scaling>
          <c:orientation val="minMax"/>
          <c:max val="23"/>
          <c:min val="-2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1" i="0" u="none" strike="noStrike" baseline="0">
                    <a:effectLst/>
                  </a:rPr>
                  <a:t>Position</a:t>
                </a:r>
                <a:r>
                  <a:rPr lang="en-US" altLang="zh-CN" b="1"/>
                  <a:t>(cm)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119280"/>
        <c:crosses val="autoZero"/>
        <c:crossBetween val="midCat"/>
        <c:majorUnit val="1"/>
      </c:valAx>
      <c:valAx>
        <c:axId val="271119280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1" i="0" u="none" strike="noStrike" baseline="0">
                    <a:effectLst/>
                  </a:rPr>
                  <a:t>Velocity</a:t>
                </a:r>
                <a:r>
                  <a:rPr lang="en-US" altLang="zh-CN" b="1"/>
                  <a:t>(μm/s)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11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0832487660585303E-2"/>
          <c:y val="0.69739198355129017"/>
          <c:w val="8.8186013436937508E-2"/>
          <c:h val="0.1230862006581781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26671</xdr:colOff>
      <xdr:row>24</xdr:row>
      <xdr:rowOff>125730</xdr:rowOff>
    </xdr:from>
    <xdr:to>
      <xdr:col>6</xdr:col>
      <xdr:colOff>531495</xdr:colOff>
      <xdr:row>45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4EB9B16-5525-4662-AAE3-22CC4B4A8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217170</xdr:colOff>
      <xdr:row>24</xdr:row>
      <xdr:rowOff>148590</xdr:rowOff>
    </xdr:from>
    <xdr:to>
      <xdr:col>11</xdr:col>
      <xdr:colOff>236219</xdr:colOff>
      <xdr:row>46</xdr:row>
      <xdr:rowOff>15240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F7BF3AB-EA38-4781-A52C-7C3446378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464820</xdr:colOff>
      <xdr:row>30</xdr:row>
      <xdr:rowOff>121920</xdr:rowOff>
    </xdr:from>
    <xdr:to>
      <xdr:col>12</xdr:col>
      <xdr:colOff>240029</xdr:colOff>
      <xdr:row>51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DB07C96-9F5A-466C-8724-86BB9C0CA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440055</xdr:colOff>
      <xdr:row>29</xdr:row>
      <xdr:rowOff>9525</xdr:rowOff>
    </xdr:from>
    <xdr:to>
      <xdr:col>22</xdr:col>
      <xdr:colOff>1905</xdr:colOff>
      <xdr:row>49</xdr:row>
      <xdr:rowOff>74295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C29F5B-0C97-4678-B3AE-2CB351A9C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06"/>
  <sheetViews>
    <sheetView topLeftCell="A4" zoomScaleNormal="100" workbookViewId="0">
      <selection activeCell="F23" sqref="F23"/>
    </sheetView>
  </sheetViews>
  <sheetFormatPr defaultColWidth="8.88671875" defaultRowHeight="13.8" x14ac:dyDescent="0.25"/>
  <cols>
    <col min="1" max="1" width="17.33203125" style="4" bestFit="1" customWidth="1"/>
    <col min="2" max="2" width="24.33203125" style="4" bestFit="1" customWidth="1"/>
    <col min="3" max="3" width="17.33203125" style="15" bestFit="1" customWidth="1"/>
    <col min="4" max="4" width="17.109375" style="4" bestFit="1" customWidth="1"/>
    <col min="5" max="5" width="17.33203125" style="7" bestFit="1" customWidth="1"/>
    <col min="6" max="6" width="16.109375" style="7" bestFit="1" customWidth="1"/>
    <col min="7" max="7" width="17.109375" style="7" bestFit="1" customWidth="1"/>
    <col min="8" max="8" width="9.44140625" style="7" bestFit="1" customWidth="1"/>
    <col min="9" max="9" width="11.21875" style="7" bestFit="1" customWidth="1"/>
    <col min="10" max="10" width="11.21875" style="8" bestFit="1" customWidth="1"/>
    <col min="11" max="11" width="17.109375" style="7" bestFit="1" customWidth="1"/>
    <col min="12" max="12" width="17.109375" style="4" bestFit="1" customWidth="1"/>
    <col min="13" max="13" width="12.44140625" style="4" bestFit="1" customWidth="1"/>
    <col min="14" max="14" width="14.88671875" style="4" bestFit="1" customWidth="1"/>
    <col min="15" max="15" width="10.109375" style="9" bestFit="1" customWidth="1"/>
    <col min="16" max="16" width="9.44140625" style="2" bestFit="1" customWidth="1"/>
    <col min="17" max="17" width="9.44140625" style="6" bestFit="1" customWidth="1"/>
    <col min="18" max="18" width="10.109375" style="4" bestFit="1" customWidth="1"/>
    <col min="19" max="19" width="14.88671875" style="4" bestFit="1" customWidth="1"/>
    <col min="20" max="23" width="10.109375" style="4" bestFit="1" customWidth="1"/>
    <col min="24" max="24" width="10.109375" style="9" bestFit="1" customWidth="1"/>
    <col min="25" max="25" width="9.44140625" style="9" bestFit="1" customWidth="1"/>
    <col min="26" max="26" width="11.109375" style="4" bestFit="1" customWidth="1"/>
    <col min="27" max="27" width="10.109375" style="4" bestFit="1" customWidth="1"/>
    <col min="28" max="28" width="10.109375" style="4" customWidth="1"/>
    <col min="29" max="29" width="6.21875" style="4" bestFit="1" customWidth="1"/>
    <col min="30" max="30" width="10.109375" style="4" bestFit="1" customWidth="1"/>
    <col min="31" max="31" width="10.44140625" style="4" bestFit="1" customWidth="1"/>
    <col min="32" max="16384" width="8.88671875" style="4"/>
  </cols>
  <sheetData>
    <row r="1" spans="1:31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0"/>
      <c r="L1" s="17"/>
      <c r="M1" s="16"/>
      <c r="N1" s="16"/>
      <c r="O1" s="17"/>
      <c r="Q1" s="5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x14ac:dyDescent="0.25">
      <c r="A2" s="1" t="s">
        <v>0</v>
      </c>
      <c r="B2" s="13">
        <v>690.92759999999998</v>
      </c>
      <c r="C2" s="14" t="s">
        <v>3</v>
      </c>
      <c r="D2" s="1">
        <v>1480</v>
      </c>
      <c r="E2" s="10"/>
      <c r="F2" s="10"/>
      <c r="G2" s="10"/>
      <c r="H2" s="10"/>
      <c r="I2" s="10"/>
      <c r="J2" s="10"/>
      <c r="K2" s="10"/>
      <c r="L2" s="14"/>
      <c r="M2" s="1"/>
      <c r="N2" s="14"/>
      <c r="O2" s="14"/>
      <c r="Q2" s="5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16.2" x14ac:dyDescent="0.25">
      <c r="A3" s="1" t="s">
        <v>2</v>
      </c>
      <c r="B3" s="14">
        <f>1480*B2*0.000001</f>
        <v>1.022572848</v>
      </c>
      <c r="C3" s="14" t="s">
        <v>4</v>
      </c>
      <c r="D3" s="1">
        <v>1000</v>
      </c>
      <c r="E3" s="10"/>
      <c r="F3" s="10"/>
      <c r="G3" s="10"/>
      <c r="H3" s="10"/>
      <c r="I3" s="10"/>
      <c r="J3" s="10"/>
      <c r="K3" s="10"/>
      <c r="L3" s="1"/>
      <c r="M3" s="1"/>
      <c r="N3" s="14"/>
      <c r="O3" s="14"/>
      <c r="Q3" s="5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4" spans="1:31" x14ac:dyDescent="0.25">
      <c r="A4" s="1" t="s">
        <v>10</v>
      </c>
      <c r="B4" s="1">
        <v>200</v>
      </c>
      <c r="C4" s="1"/>
      <c r="D4" s="1"/>
      <c r="E4" s="10"/>
      <c r="F4" s="10"/>
      <c r="G4" s="10"/>
      <c r="H4" s="10"/>
      <c r="I4" s="10"/>
      <c r="J4" s="10"/>
      <c r="K4" s="10"/>
      <c r="L4" s="1"/>
      <c r="M4" s="14"/>
      <c r="N4" s="14"/>
      <c r="O4" s="14"/>
      <c r="Q4" s="5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</row>
    <row r="5" spans="1:31" x14ac:dyDescent="0.25">
      <c r="A5" s="1" t="s">
        <v>7</v>
      </c>
      <c r="B5" s="1">
        <v>20</v>
      </c>
      <c r="C5" s="1"/>
      <c r="D5" s="1"/>
      <c r="E5" s="10"/>
      <c r="F5" s="10"/>
      <c r="G5" s="10"/>
      <c r="H5" s="10"/>
      <c r="I5" s="10"/>
      <c r="J5" s="10"/>
      <c r="K5" s="10"/>
      <c r="L5" s="1"/>
      <c r="M5" s="1"/>
      <c r="N5" s="14"/>
      <c r="O5" s="14"/>
      <c r="Q5" s="5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</row>
    <row r="6" spans="1:31" x14ac:dyDescent="0.25">
      <c r="A6" s="1"/>
      <c r="B6" s="1"/>
      <c r="C6" s="1"/>
      <c r="D6" s="1"/>
      <c r="E6" s="10"/>
      <c r="F6" s="10"/>
      <c r="G6" s="10"/>
      <c r="H6" s="10"/>
      <c r="I6" s="10"/>
      <c r="J6" s="10"/>
      <c r="K6" s="10"/>
      <c r="L6" s="1"/>
      <c r="M6" s="1"/>
      <c r="N6" s="14"/>
      <c r="O6" s="14"/>
      <c r="Q6" s="5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</row>
    <row r="7" spans="1:31" x14ac:dyDescent="0.25">
      <c r="A7" s="1"/>
      <c r="B7" s="1"/>
      <c r="C7" s="1"/>
      <c r="D7" s="1"/>
      <c r="E7" s="10"/>
      <c r="F7" s="10"/>
      <c r="G7" s="10"/>
      <c r="H7" s="3"/>
      <c r="I7" s="3"/>
      <c r="J7" s="3"/>
      <c r="K7" s="3"/>
      <c r="L7" s="3"/>
      <c r="M7" s="3"/>
      <c r="N7" s="58"/>
      <c r="O7" s="58"/>
      <c r="P7" s="58"/>
      <c r="Q7" s="58"/>
      <c r="R7" s="58"/>
      <c r="S7" s="58"/>
      <c r="T7" s="58"/>
      <c r="U7" s="58"/>
      <c r="V7" s="3"/>
      <c r="W7" s="3"/>
      <c r="X7" s="14"/>
      <c r="Y7" s="14"/>
    </row>
    <row r="8" spans="1:31" x14ac:dyDescent="0.25">
      <c r="A8" s="1"/>
      <c r="B8" s="57" t="s">
        <v>9</v>
      </c>
      <c r="C8" s="57"/>
      <c r="D8" s="57"/>
      <c r="E8" s="57"/>
      <c r="F8" s="18"/>
      <c r="G8" s="18"/>
      <c r="H8" s="58"/>
      <c r="I8" s="58"/>
      <c r="K8" s="3"/>
      <c r="L8" s="58"/>
      <c r="M8" s="58"/>
      <c r="N8" s="58"/>
      <c r="O8" s="58"/>
      <c r="P8" s="58"/>
      <c r="Q8" s="58"/>
      <c r="R8" s="58"/>
      <c r="S8" s="58"/>
      <c r="T8" s="58"/>
      <c r="U8" s="58"/>
      <c r="V8" s="3"/>
      <c r="W8" s="3"/>
    </row>
    <row r="9" spans="1:31" x14ac:dyDescent="0.25">
      <c r="A9" s="1" t="s">
        <v>1</v>
      </c>
      <c r="B9" s="1" t="s">
        <v>6</v>
      </c>
      <c r="C9" s="1" t="s">
        <v>5</v>
      </c>
      <c r="D9" s="1" t="s">
        <v>11</v>
      </c>
      <c r="E9" s="3" t="s">
        <v>8</v>
      </c>
      <c r="H9" s="14"/>
      <c r="I9" s="14"/>
      <c r="J9" s="2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pans="1:31" x14ac:dyDescent="0.25">
      <c r="A10" s="1">
        <v>2</v>
      </c>
      <c r="B10" s="2">
        <v>-206.6</v>
      </c>
      <c r="C10" s="12">
        <v>1.33918677479181</v>
      </c>
      <c r="D10" s="12">
        <v>1.9875778003396101</v>
      </c>
      <c r="E10" s="5">
        <f>20*LOG($C10/$D$3/$D$2/D10*0.001)-20</f>
        <v>-206.83489401998889</v>
      </c>
      <c r="F10" s="7">
        <v>2.4877277813735899</v>
      </c>
      <c r="G10" s="5">
        <f>20*LOG($C10/$D$3/$D$2/F10*0.001)-20</f>
        <v>-208.78446839478616</v>
      </c>
      <c r="H10" s="14"/>
      <c r="I10" s="14"/>
      <c r="J10" s="2"/>
      <c r="L10" s="14"/>
      <c r="M10" s="14"/>
      <c r="N10" s="14"/>
      <c r="O10" s="14"/>
      <c r="P10" s="14"/>
      <c r="Q10" s="14"/>
      <c r="R10" s="14"/>
      <c r="S10" s="14"/>
      <c r="T10" s="14"/>
      <c r="U10" s="14"/>
    </row>
    <row r="11" spans="1:31" x14ac:dyDescent="0.25">
      <c r="A11" s="1">
        <v>3</v>
      </c>
      <c r="B11" s="2">
        <v>-206.9</v>
      </c>
      <c r="C11" s="12">
        <v>1.65940426161336</v>
      </c>
      <c r="D11" s="12">
        <v>2.5421415794161901</v>
      </c>
      <c r="E11" s="5">
        <f>20*LOG($C11/$D$3/$D$2/D11*0.001)-20</f>
        <v>-207.11018496684872</v>
      </c>
      <c r="F11" s="7">
        <v>2.2071887294229202</v>
      </c>
      <c r="G11" s="5">
        <f t="shared" ref="G11:G23" si="0">20*LOG($C11/$D$3/$D$2/F11*0.001)-20</f>
        <v>-205.88297968276291</v>
      </c>
      <c r="H11" s="14"/>
      <c r="I11" s="14"/>
      <c r="J11" s="2"/>
      <c r="L11" s="14"/>
      <c r="M11" s="14"/>
      <c r="N11" s="14"/>
      <c r="O11" s="14"/>
      <c r="P11" s="14"/>
      <c r="Q11" s="14"/>
      <c r="R11" s="14"/>
      <c r="S11" s="14"/>
      <c r="T11" s="14"/>
      <c r="U11" s="14"/>
    </row>
    <row r="12" spans="1:31" x14ac:dyDescent="0.25">
      <c r="A12" s="1">
        <v>4</v>
      </c>
      <c r="B12" s="2">
        <v>-206.9</v>
      </c>
      <c r="C12" s="12">
        <v>3.1201422302001598</v>
      </c>
      <c r="D12" s="12">
        <v>4.6238911163619703</v>
      </c>
      <c r="E12" s="5">
        <f>20*LOG($C12/$D$3/$D$2/D12*0.001)-20</f>
        <v>-206.82189845121474</v>
      </c>
      <c r="F12" s="7">
        <v>5.0625959900881599</v>
      </c>
      <c r="G12" s="5">
        <f t="shared" si="0"/>
        <v>-207.60921189244655</v>
      </c>
      <c r="H12" s="14"/>
      <c r="I12" s="14"/>
      <c r="J12" s="2"/>
      <c r="L12" s="14"/>
      <c r="M12" s="14"/>
      <c r="N12" s="14"/>
      <c r="O12" s="14"/>
      <c r="P12" s="14"/>
      <c r="Q12" s="14"/>
      <c r="R12" s="14"/>
      <c r="S12" s="14"/>
      <c r="T12" s="14"/>
      <c r="U12" s="14"/>
    </row>
    <row r="13" spans="1:31" x14ac:dyDescent="0.25">
      <c r="A13" s="1">
        <v>5</v>
      </c>
      <c r="B13" s="2">
        <v>-206.7</v>
      </c>
      <c r="C13" s="12">
        <v>6.0089915744418798</v>
      </c>
      <c r="D13" s="12">
        <v>9.0782962052574501</v>
      </c>
      <c r="E13" s="5">
        <f>20*LOG($C13/$D$3/$D$2/D13*0.001)-20</f>
        <v>-206.98928938125533</v>
      </c>
      <c r="F13" s="7">
        <v>10.848431123119999</v>
      </c>
      <c r="G13" s="5">
        <f t="shared" si="0"/>
        <v>-208.53654112637014</v>
      </c>
      <c r="H13" s="14"/>
      <c r="I13" s="14"/>
      <c r="J13" s="2"/>
      <c r="L13" s="14"/>
      <c r="M13" s="14"/>
      <c r="N13" s="14"/>
      <c r="O13" s="14"/>
      <c r="P13" s="14"/>
      <c r="Q13" s="14"/>
      <c r="R13" s="14"/>
      <c r="S13" s="14"/>
      <c r="T13" s="14"/>
      <c r="U13" s="14"/>
    </row>
    <row r="14" spans="1:31" x14ac:dyDescent="0.25">
      <c r="A14" s="1">
        <v>6</v>
      </c>
      <c r="B14" s="2">
        <v>-206.6</v>
      </c>
      <c r="C14" s="12">
        <v>10.6272479931252</v>
      </c>
      <c r="D14" s="12">
        <v>15.945630410345601</v>
      </c>
      <c r="E14" s="5">
        <f t="shared" ref="E14:E17" si="1">20*LOG($C14/$D$3/$D$2/D14*0.001)-20</f>
        <v>-206.92965187851183</v>
      </c>
      <c r="F14" s="7">
        <v>16.005321310565201</v>
      </c>
      <c r="G14" s="5">
        <f t="shared" si="0"/>
        <v>-206.96210594619774</v>
      </c>
      <c r="H14" s="14"/>
      <c r="I14" s="14"/>
      <c r="J14" s="2"/>
      <c r="L14" s="14"/>
      <c r="M14" s="14"/>
      <c r="N14" s="14"/>
      <c r="O14" s="14"/>
      <c r="P14" s="14"/>
      <c r="Q14" s="14"/>
      <c r="R14" s="14"/>
      <c r="S14" s="14"/>
      <c r="T14" s="14"/>
      <c r="U14" s="14"/>
    </row>
    <row r="15" spans="1:31" x14ac:dyDescent="0.25">
      <c r="A15" s="1">
        <v>7</v>
      </c>
      <c r="B15" s="2">
        <v>-206.8</v>
      </c>
      <c r="C15" s="12">
        <v>13.343479450938</v>
      </c>
      <c r="D15" s="12">
        <v>19.243357630339599</v>
      </c>
      <c r="E15" s="5">
        <f t="shared" si="1"/>
        <v>-206.58546950748911</v>
      </c>
      <c r="F15" s="7">
        <v>22.150981451009599</v>
      </c>
      <c r="G15" s="5">
        <f t="shared" si="0"/>
        <v>-207.8077119532947</v>
      </c>
      <c r="H15" s="14"/>
      <c r="I15" s="14"/>
      <c r="J15" s="2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spans="1:31" x14ac:dyDescent="0.25">
      <c r="A16" s="1">
        <v>8</v>
      </c>
      <c r="B16" s="2">
        <v>-207.3</v>
      </c>
      <c r="C16" s="12">
        <v>16.303339232972899</v>
      </c>
      <c r="D16" s="12">
        <v>24.475037396685199</v>
      </c>
      <c r="E16" s="5">
        <f t="shared" si="1"/>
        <v>-206.93417028386693</v>
      </c>
      <c r="F16" s="7">
        <v>26.1027234971544</v>
      </c>
      <c r="G16" s="5">
        <f t="shared" si="0"/>
        <v>-207.49341946219909</v>
      </c>
      <c r="H16" s="14"/>
      <c r="I16" s="14"/>
      <c r="J16" s="2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 spans="1:22" x14ac:dyDescent="0.25">
      <c r="A17" s="1">
        <v>9</v>
      </c>
      <c r="B17" s="2">
        <v>-207.3</v>
      </c>
      <c r="C17" s="12">
        <v>20.158304612540601</v>
      </c>
      <c r="D17" s="12">
        <v>31.613955309537001</v>
      </c>
      <c r="E17" s="5">
        <f t="shared" si="1"/>
        <v>-207.31373093742911</v>
      </c>
      <c r="F17" s="7">
        <v>36.371633209910499</v>
      </c>
      <c r="G17" s="5">
        <f t="shared" si="0"/>
        <v>-208.53141029274138</v>
      </c>
      <c r="H17" s="14"/>
      <c r="I17" s="14"/>
      <c r="J17" s="2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1:22" x14ac:dyDescent="0.25">
      <c r="A18" s="1">
        <v>10</v>
      </c>
      <c r="B18" s="2">
        <v>-207.7</v>
      </c>
      <c r="C18" s="12">
        <v>25.622260208215</v>
      </c>
      <c r="D18" s="12">
        <v>41.700984811964098</v>
      </c>
      <c r="E18" s="5">
        <f>20*LOG($C18/$D$3/$D$2/D18*0.001)-20</f>
        <v>-207.63581178851567</v>
      </c>
      <c r="F18" s="7">
        <v>45.019009364155998</v>
      </c>
      <c r="G18" s="5">
        <f t="shared" si="0"/>
        <v>-208.30080424416496</v>
      </c>
      <c r="H18" s="14"/>
      <c r="I18" s="14"/>
      <c r="J18" s="2"/>
      <c r="L18" s="14"/>
      <c r="M18" s="14"/>
      <c r="N18" s="14"/>
      <c r="O18" s="14"/>
      <c r="P18" s="14"/>
      <c r="Q18" s="2"/>
      <c r="R18" s="2"/>
      <c r="S18" s="14"/>
      <c r="T18" s="14"/>
      <c r="U18" s="14"/>
    </row>
    <row r="19" spans="1:22" x14ac:dyDescent="0.25">
      <c r="A19" s="28">
        <v>10</v>
      </c>
      <c r="B19" s="2">
        <v>-207.6</v>
      </c>
      <c r="C19" s="12">
        <v>25.277596290821698</v>
      </c>
      <c r="D19" s="12">
        <v>42.297749077026403</v>
      </c>
      <c r="E19" s="5">
        <f t="shared" ref="E19:E22" si="2">20*LOG($C19/$D$3/$D$2/D19*0.001)-20</f>
        <v>-207.87686396943423</v>
      </c>
      <c r="F19" s="7">
        <v>41.348164675908897</v>
      </c>
      <c r="G19" s="5">
        <f t="shared" si="0"/>
        <v>-207.67964358425317</v>
      </c>
      <c r="H19" s="29"/>
      <c r="I19" s="29"/>
      <c r="J19" s="2"/>
      <c r="L19" s="29"/>
      <c r="M19" s="29"/>
      <c r="N19" s="29"/>
      <c r="O19" s="29"/>
      <c r="P19" s="29"/>
      <c r="Q19" s="2"/>
      <c r="R19" s="2"/>
      <c r="S19" s="29"/>
      <c r="T19" s="29"/>
      <c r="U19" s="29"/>
    </row>
    <row r="20" spans="1:22" x14ac:dyDescent="0.25">
      <c r="A20" s="28">
        <v>15</v>
      </c>
      <c r="B20" s="2">
        <v>-207.3</v>
      </c>
      <c r="C20" s="12">
        <v>56.750046473415097</v>
      </c>
      <c r="D20" s="12">
        <v>85.354566079559106</v>
      </c>
      <c r="E20" s="5">
        <f t="shared" si="2"/>
        <v>-206.95044505447538</v>
      </c>
      <c r="F20" s="7">
        <v>81.607199827211602</v>
      </c>
      <c r="G20" s="5">
        <f t="shared" si="0"/>
        <v>-206.56047940249869</v>
      </c>
      <c r="H20" s="29"/>
      <c r="I20" s="29"/>
      <c r="J20" s="2"/>
      <c r="L20" s="29"/>
      <c r="M20" s="29"/>
      <c r="N20" s="29"/>
      <c r="O20" s="29"/>
      <c r="P20" s="29"/>
      <c r="Q20" s="2"/>
      <c r="R20" s="2"/>
      <c r="S20" s="29"/>
      <c r="T20" s="29"/>
      <c r="U20" s="29"/>
    </row>
    <row r="21" spans="1:22" x14ac:dyDescent="0.25">
      <c r="A21" s="1">
        <v>20</v>
      </c>
      <c r="B21" s="2">
        <v>-207.1</v>
      </c>
      <c r="C21" s="19">
        <v>106.84913925551101</v>
      </c>
      <c r="D21" s="20">
        <v>162.420833317621</v>
      </c>
      <c r="E21" s="5">
        <f t="shared" si="2"/>
        <v>-207.04264843561867</v>
      </c>
      <c r="F21" s="7">
        <v>159.72126947802801</v>
      </c>
      <c r="G21" s="5">
        <f t="shared" si="0"/>
        <v>-206.89706881542551</v>
      </c>
      <c r="H21" s="14"/>
      <c r="I21" s="14"/>
      <c r="J21" s="2"/>
      <c r="K21" s="5"/>
      <c r="L21" s="14"/>
      <c r="M21" s="14"/>
      <c r="N21" s="14"/>
      <c r="O21" s="14"/>
      <c r="P21" s="14"/>
      <c r="Q21" s="2"/>
      <c r="R21" s="2"/>
      <c r="S21" s="14"/>
      <c r="T21" s="14"/>
      <c r="U21" s="14"/>
      <c r="V21" s="10"/>
    </row>
    <row r="22" spans="1:22" x14ac:dyDescent="0.25">
      <c r="A22" s="28">
        <v>25</v>
      </c>
      <c r="B22" s="2">
        <v>-207.5</v>
      </c>
      <c r="C22" s="19">
        <v>174.822750234415</v>
      </c>
      <c r="D22" s="20">
        <v>264.88351205490301</v>
      </c>
      <c r="E22" s="5">
        <f t="shared" si="2"/>
        <v>-207.01437386692533</v>
      </c>
      <c r="F22" s="7">
        <v>261.255045623429</v>
      </c>
      <c r="G22" s="5">
        <f t="shared" si="0"/>
        <v>-206.89456908098379</v>
      </c>
      <c r="H22" s="29"/>
      <c r="I22" s="29"/>
      <c r="J22" s="2"/>
      <c r="K22" s="5"/>
      <c r="L22" s="29"/>
      <c r="M22" s="29"/>
      <c r="N22" s="29"/>
      <c r="O22" s="29"/>
      <c r="P22" s="29"/>
      <c r="Q22" s="2"/>
      <c r="R22" s="2"/>
      <c r="S22" s="29"/>
      <c r="T22" s="29"/>
      <c r="U22" s="29"/>
      <c r="V22" s="30"/>
    </row>
    <row r="23" spans="1:22" x14ac:dyDescent="0.25">
      <c r="A23" s="1">
        <v>30</v>
      </c>
      <c r="B23" s="2">
        <v>-207.7</v>
      </c>
      <c r="C23" s="19">
        <v>252.54111694974699</v>
      </c>
      <c r="D23" s="20">
        <v>396.650379092913</v>
      </c>
      <c r="E23" s="5">
        <f t="shared" ref="E23" si="3">20*LOG($C23/$D$3/$D$2/D23*0.001)-20</f>
        <v>-207.32674984271586</v>
      </c>
      <c r="F23" s="7">
        <v>381.20315356554897</v>
      </c>
      <c r="G23" s="5">
        <f t="shared" si="0"/>
        <v>-206.98172206392169</v>
      </c>
      <c r="H23" s="14"/>
      <c r="I23" s="14"/>
      <c r="J23" s="2"/>
      <c r="K23" s="5"/>
      <c r="L23" s="14"/>
      <c r="M23" s="14"/>
      <c r="N23" s="14"/>
      <c r="O23" s="14"/>
      <c r="P23" s="14"/>
      <c r="Q23" s="2"/>
      <c r="R23" s="2"/>
      <c r="S23" s="14"/>
      <c r="T23" s="14"/>
      <c r="U23" s="14"/>
      <c r="V23" s="10"/>
    </row>
    <row r="24" spans="1:22" x14ac:dyDescent="0.25">
      <c r="A24" s="1"/>
      <c r="B24" s="2"/>
      <c r="C24" s="20"/>
      <c r="D24" s="20"/>
      <c r="E24" s="2"/>
      <c r="F24" s="13"/>
      <c r="G24" s="20"/>
      <c r="H24" s="14"/>
      <c r="I24" s="14"/>
      <c r="J24" s="2"/>
      <c r="K24" s="5"/>
      <c r="L24" s="14"/>
      <c r="M24" s="14"/>
      <c r="N24" s="14"/>
      <c r="O24" s="14"/>
      <c r="P24" s="14"/>
      <c r="Q24" s="2"/>
      <c r="R24" s="2"/>
      <c r="S24" s="14"/>
      <c r="T24" s="14"/>
      <c r="U24" s="14"/>
      <c r="V24" s="10"/>
    </row>
    <row r="25" spans="1:22" x14ac:dyDescent="0.25">
      <c r="A25" s="1"/>
      <c r="B25" s="2"/>
      <c r="C25" s="20"/>
      <c r="D25" s="20"/>
      <c r="E25" s="2"/>
      <c r="F25" s="13"/>
      <c r="G25" s="20"/>
      <c r="H25" s="14"/>
      <c r="I25" s="14"/>
      <c r="J25" s="2"/>
      <c r="K25" s="5"/>
      <c r="L25" s="14"/>
      <c r="M25" s="14"/>
      <c r="N25" s="14"/>
      <c r="O25" s="14"/>
      <c r="P25" s="14"/>
      <c r="Q25" s="2"/>
      <c r="R25" s="2"/>
      <c r="S25" s="14"/>
      <c r="T25" s="14"/>
      <c r="U25" s="14"/>
      <c r="V25" s="10"/>
    </row>
    <row r="26" spans="1:22" x14ac:dyDescent="0.25">
      <c r="A26" s="1"/>
      <c r="B26" s="2"/>
      <c r="C26" s="20"/>
      <c r="D26" s="20"/>
      <c r="E26" s="2"/>
      <c r="F26" s="13"/>
      <c r="G26" s="20"/>
      <c r="H26" s="14"/>
      <c r="I26" s="14"/>
      <c r="J26" s="2"/>
      <c r="K26" s="5"/>
      <c r="L26" s="14"/>
      <c r="M26" s="14"/>
      <c r="N26" s="14"/>
      <c r="O26" s="14"/>
      <c r="P26" s="14"/>
      <c r="Q26" s="2"/>
      <c r="R26" s="2"/>
      <c r="S26" s="14"/>
      <c r="T26" s="14"/>
      <c r="U26" s="14"/>
      <c r="V26" s="10"/>
    </row>
    <row r="27" spans="1:22" x14ac:dyDescent="0.25">
      <c r="A27" s="1"/>
      <c r="B27" s="2"/>
      <c r="C27" s="20"/>
      <c r="D27" s="20"/>
      <c r="E27" s="2"/>
      <c r="F27" s="13"/>
      <c r="G27" s="20"/>
      <c r="H27" s="14"/>
      <c r="I27" s="14"/>
      <c r="J27" s="2"/>
      <c r="K27" s="5"/>
      <c r="L27" s="14"/>
      <c r="M27" s="14"/>
      <c r="N27" s="14"/>
      <c r="O27" s="14"/>
      <c r="P27" s="14"/>
      <c r="Q27" s="2"/>
      <c r="R27" s="2"/>
      <c r="S27" s="14"/>
      <c r="T27" s="14"/>
      <c r="U27" s="14"/>
      <c r="V27" s="10"/>
    </row>
    <row r="28" spans="1:22" x14ac:dyDescent="0.25">
      <c r="A28" s="1"/>
      <c r="B28" s="2"/>
      <c r="C28" s="20"/>
      <c r="D28" s="20"/>
      <c r="E28" s="2"/>
      <c r="F28" s="13"/>
      <c r="G28" s="20"/>
      <c r="H28" s="14"/>
      <c r="I28" s="14"/>
      <c r="J28" s="2"/>
      <c r="K28" s="5"/>
      <c r="L28" s="14"/>
      <c r="M28" s="14"/>
      <c r="N28" s="14"/>
      <c r="O28" s="14"/>
      <c r="P28" s="14"/>
      <c r="Q28" s="2"/>
      <c r="R28" s="2"/>
      <c r="S28" s="14"/>
      <c r="T28" s="14"/>
      <c r="U28" s="14"/>
      <c r="V28" s="10"/>
    </row>
    <row r="29" spans="1:22" x14ac:dyDescent="0.25">
      <c r="A29" s="1"/>
      <c r="B29" s="2"/>
      <c r="C29" s="20"/>
      <c r="D29" s="20"/>
      <c r="E29" s="2"/>
      <c r="F29" s="13"/>
      <c r="G29" s="20"/>
      <c r="H29" s="14"/>
      <c r="I29" s="14"/>
      <c r="J29" s="2"/>
      <c r="K29" s="5"/>
      <c r="L29" s="14"/>
      <c r="M29" s="14"/>
      <c r="N29" s="14"/>
      <c r="O29" s="14"/>
      <c r="P29" s="14"/>
      <c r="Q29" s="2"/>
      <c r="R29" s="2"/>
      <c r="S29" s="14"/>
      <c r="T29" s="14"/>
      <c r="U29" s="14"/>
      <c r="V29" s="10"/>
    </row>
    <row r="30" spans="1:22" x14ac:dyDescent="0.25">
      <c r="A30" s="1"/>
      <c r="B30" s="2"/>
      <c r="C30" s="20"/>
      <c r="D30" s="20"/>
      <c r="E30" s="2"/>
      <c r="F30" s="13"/>
      <c r="G30" s="20"/>
      <c r="H30" s="14"/>
      <c r="I30" s="14"/>
      <c r="J30" s="2"/>
      <c r="K30" s="5"/>
      <c r="L30" s="14"/>
      <c r="M30" s="14"/>
      <c r="N30" s="14"/>
      <c r="O30" s="14"/>
      <c r="P30" s="14"/>
      <c r="Q30" s="2"/>
      <c r="R30" s="2"/>
      <c r="S30" s="14"/>
      <c r="T30" s="14"/>
      <c r="U30" s="14"/>
      <c r="V30" s="10"/>
    </row>
    <row r="31" spans="1:22" x14ac:dyDescent="0.25">
      <c r="A31" s="1"/>
      <c r="B31" s="2"/>
      <c r="C31" s="20"/>
      <c r="D31" s="20"/>
      <c r="E31" s="2"/>
      <c r="F31" s="13"/>
      <c r="G31" s="20"/>
      <c r="H31" s="14"/>
      <c r="I31" s="14"/>
      <c r="J31" s="2"/>
      <c r="K31" s="5"/>
      <c r="L31" s="14"/>
      <c r="M31" s="14"/>
      <c r="N31" s="14"/>
      <c r="O31" s="14"/>
      <c r="P31" s="14"/>
      <c r="Q31" s="2"/>
      <c r="R31" s="2"/>
      <c r="S31" s="14"/>
      <c r="T31" s="14"/>
      <c r="U31" s="14"/>
      <c r="V31" s="10"/>
    </row>
    <row r="32" spans="1:22" x14ac:dyDescent="0.25">
      <c r="A32" s="1"/>
      <c r="B32" s="21"/>
      <c r="C32" s="20"/>
      <c r="D32" s="20"/>
      <c r="E32" s="2"/>
      <c r="F32" s="13"/>
      <c r="G32" s="20"/>
      <c r="H32" s="14"/>
      <c r="I32" s="14"/>
      <c r="J32" s="2"/>
      <c r="K32" s="5"/>
      <c r="L32" s="14"/>
      <c r="M32" s="14"/>
      <c r="N32" s="14"/>
      <c r="O32" s="14"/>
      <c r="P32" s="14"/>
      <c r="Q32" s="2"/>
      <c r="R32" s="2"/>
      <c r="S32" s="14"/>
      <c r="T32" s="14"/>
      <c r="U32" s="14"/>
      <c r="V32" s="10"/>
    </row>
    <row r="33" spans="1:31" x14ac:dyDescent="0.25">
      <c r="A33" s="1"/>
      <c r="B33" s="2"/>
      <c r="C33" s="20"/>
      <c r="D33" s="20"/>
      <c r="E33" s="2"/>
      <c r="F33" s="13"/>
      <c r="G33" s="20"/>
      <c r="H33" s="14"/>
      <c r="I33" s="14"/>
      <c r="J33" s="2"/>
      <c r="K33" s="5"/>
      <c r="L33" s="14"/>
      <c r="M33" s="14"/>
      <c r="N33" s="14"/>
      <c r="O33" s="14"/>
      <c r="P33" s="14"/>
      <c r="Q33" s="2"/>
      <c r="R33" s="2"/>
      <c r="S33" s="14"/>
      <c r="T33" s="14"/>
      <c r="U33" s="14"/>
      <c r="V33" s="10"/>
    </row>
    <row r="34" spans="1:31" x14ac:dyDescent="0.25">
      <c r="A34" s="1"/>
      <c r="B34" s="21"/>
      <c r="C34" s="20"/>
      <c r="D34" s="20"/>
      <c r="E34" s="2"/>
      <c r="F34" s="13"/>
      <c r="G34" s="20"/>
      <c r="H34" s="14"/>
      <c r="I34" s="14"/>
      <c r="J34" s="2"/>
      <c r="K34" s="5"/>
      <c r="L34" s="14"/>
      <c r="M34" s="14"/>
      <c r="N34" s="14"/>
      <c r="O34" s="14"/>
      <c r="P34" s="14"/>
      <c r="Q34" s="2"/>
      <c r="R34" s="2"/>
      <c r="S34" s="14"/>
      <c r="T34" s="14"/>
      <c r="U34" s="14"/>
      <c r="V34" s="10"/>
    </row>
    <row r="35" spans="1:31" x14ac:dyDescent="0.2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 spans="1:31" x14ac:dyDescent="0.2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</row>
    <row r="37" spans="1:31" x14ac:dyDescent="0.2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</row>
    <row r="38" spans="1:31" x14ac:dyDescent="0.2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14"/>
    </row>
    <row r="39" spans="1:31" x14ac:dyDescent="0.2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14"/>
    </row>
    <row r="40" spans="1:31" x14ac:dyDescent="0.2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14"/>
    </row>
    <row r="41" spans="1:31" x14ac:dyDescent="0.2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14"/>
    </row>
    <row r="42" spans="1:31" x14ac:dyDescent="0.2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14"/>
    </row>
    <row r="43" spans="1:31" x14ac:dyDescent="0.2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14"/>
    </row>
    <row r="44" spans="1:31" x14ac:dyDescent="0.2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14"/>
    </row>
    <row r="45" spans="1:31" x14ac:dyDescent="0.2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14"/>
    </row>
    <row r="46" spans="1:31" x14ac:dyDescent="0.2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14"/>
    </row>
    <row r="47" spans="1:31" x14ac:dyDescent="0.2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14"/>
    </row>
    <row r="48" spans="1:31" x14ac:dyDescent="0.2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14"/>
    </row>
    <row r="49" spans="1:31" x14ac:dyDescent="0.2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14"/>
    </row>
    <row r="50" spans="1:31" x14ac:dyDescent="0.2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14"/>
    </row>
    <row r="51" spans="1:31" x14ac:dyDescent="0.2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14"/>
    </row>
    <row r="52" spans="1:31" x14ac:dyDescent="0.2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14"/>
    </row>
    <row r="53" spans="1:31" x14ac:dyDescent="0.2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</row>
    <row r="54" spans="1:31" x14ac:dyDescent="0.2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</row>
    <row r="55" spans="1:31" x14ac:dyDescent="0.2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</row>
    <row r="56" spans="1:31" x14ac:dyDescent="0.2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</row>
    <row r="57" spans="1:31" x14ac:dyDescent="0.2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</row>
    <row r="58" spans="1:31" x14ac:dyDescent="0.2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</row>
    <row r="59" spans="1:31" x14ac:dyDescent="0.2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</row>
    <row r="60" spans="1:31" x14ac:dyDescent="0.2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</row>
    <row r="61" spans="1:31" x14ac:dyDescent="0.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</row>
    <row r="62" spans="1:31" x14ac:dyDescent="0.2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</row>
    <row r="63" spans="1:31" x14ac:dyDescent="0.2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</row>
    <row r="64" spans="1:31" x14ac:dyDescent="0.2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</row>
    <row r="65" spans="1:31" x14ac:dyDescent="0.2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</row>
    <row r="66" spans="1:31" x14ac:dyDescent="0.2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</row>
    <row r="67" spans="1:31" x14ac:dyDescent="0.2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</row>
    <row r="68" spans="1:31" x14ac:dyDescent="0.2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</row>
    <row r="69" spans="1:31" x14ac:dyDescent="0.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</row>
    <row r="70" spans="1:31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</row>
    <row r="71" spans="1:31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</row>
    <row r="72" spans="1:31" x14ac:dyDescent="0.2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</row>
    <row r="73" spans="1:31" x14ac:dyDescent="0.2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</row>
    <row r="74" spans="1:31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</row>
    <row r="75" spans="1:31" x14ac:dyDescent="0.2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</row>
    <row r="76" spans="1:31" x14ac:dyDescent="0.2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</row>
    <row r="77" spans="1:31" x14ac:dyDescent="0.2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</row>
    <row r="78" spans="1:31" x14ac:dyDescent="0.2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</row>
    <row r="79" spans="1:31" x14ac:dyDescent="0.2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</row>
    <row r="80" spans="1:31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14"/>
    </row>
    <row r="81" spans="1:31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</row>
    <row r="82" spans="1:31" x14ac:dyDescent="0.2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</row>
    <row r="83" spans="1:31" x14ac:dyDescent="0.2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</row>
    <row r="84" spans="1:31" x14ac:dyDescent="0.2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</row>
    <row r="85" spans="1:31" x14ac:dyDescent="0.2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</row>
    <row r="86" spans="1:31" x14ac:dyDescent="0.2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</row>
    <row r="87" spans="1:31" x14ac:dyDescent="0.2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</row>
    <row r="88" spans="1:31" x14ac:dyDescent="0.2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10"/>
    </row>
    <row r="89" spans="1:31" x14ac:dyDescent="0.2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11"/>
    </row>
    <row r="90" spans="1:31" x14ac:dyDescent="0.2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11"/>
    </row>
    <row r="91" spans="1:31" x14ac:dyDescent="0.2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11"/>
    </row>
    <row r="92" spans="1:31" x14ac:dyDescent="0.2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11"/>
    </row>
    <row r="93" spans="1:31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11"/>
    </row>
    <row r="94" spans="1:31" x14ac:dyDescent="0.2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11"/>
    </row>
    <row r="95" spans="1:31" x14ac:dyDescent="0.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11"/>
    </row>
    <row r="96" spans="1:31" x14ac:dyDescent="0.2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11"/>
    </row>
    <row r="97" spans="1:31" x14ac:dyDescent="0.2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11"/>
    </row>
    <row r="98" spans="1:31" x14ac:dyDescent="0.2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11"/>
    </row>
    <row r="99" spans="1:31" x14ac:dyDescent="0.2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11"/>
    </row>
    <row r="100" spans="1:31" x14ac:dyDescent="0.2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11"/>
    </row>
    <row r="101" spans="1:31" x14ac:dyDescent="0.2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11"/>
    </row>
    <row r="102" spans="1:31" x14ac:dyDescent="0.2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11"/>
    </row>
    <row r="103" spans="1:31" x14ac:dyDescent="0.2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11"/>
    </row>
    <row r="104" spans="1:31" x14ac:dyDescent="0.2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11"/>
    </row>
    <row r="105" spans="1:31" x14ac:dyDescent="0.2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11"/>
    </row>
    <row r="106" spans="1:31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11"/>
    </row>
    <row r="107" spans="1:31" x14ac:dyDescent="0.2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</row>
    <row r="108" spans="1:31" x14ac:dyDescent="0.2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</row>
    <row r="109" spans="1:31" x14ac:dyDescent="0.2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</row>
    <row r="110" spans="1:31" x14ac:dyDescent="0.2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</row>
    <row r="111" spans="1:31" x14ac:dyDescent="0.2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</row>
    <row r="112" spans="1:31" x14ac:dyDescent="0.2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</row>
    <row r="113" spans="1:30" x14ac:dyDescent="0.25">
      <c r="A113" s="1"/>
      <c r="B113" s="23"/>
      <c r="C113" s="12"/>
      <c r="D113" s="20"/>
      <c r="E113" s="10"/>
      <c r="F113" s="10"/>
      <c r="G113" s="20"/>
      <c r="H113" s="14"/>
      <c r="I113" s="14"/>
      <c r="J113" s="5"/>
      <c r="K113" s="5"/>
      <c r="L113" s="5"/>
      <c r="M113" s="11"/>
      <c r="N113" s="14"/>
      <c r="O113" s="1"/>
      <c r="P113" s="11"/>
      <c r="Q113" s="14"/>
      <c r="R113" s="14"/>
      <c r="S113" s="5"/>
      <c r="T113" s="5"/>
      <c r="U113" s="14"/>
      <c r="V113" s="11"/>
      <c r="W113" s="14"/>
      <c r="X113" s="1"/>
      <c r="Y113" s="11"/>
    </row>
    <row r="114" spans="1:30" x14ac:dyDescent="0.25">
      <c r="A114" s="1"/>
      <c r="B114" s="23"/>
      <c r="C114" s="12"/>
      <c r="D114" s="20"/>
      <c r="E114" s="10"/>
      <c r="F114" s="10"/>
      <c r="G114" s="20"/>
      <c r="H114" s="14"/>
      <c r="I114" s="14"/>
      <c r="J114" s="5"/>
      <c r="K114" s="5"/>
      <c r="L114" s="5"/>
      <c r="M114" s="11"/>
      <c r="N114" s="14"/>
      <c r="O114" s="1"/>
      <c r="P114" s="11"/>
      <c r="Q114" s="14"/>
      <c r="R114" s="14"/>
      <c r="S114" s="5"/>
      <c r="T114" s="5"/>
      <c r="U114" s="14"/>
      <c r="V114" s="11"/>
      <c r="W114" s="14"/>
      <c r="X114" s="1"/>
      <c r="Y114" s="11"/>
    </row>
    <row r="115" spans="1:30" x14ac:dyDescent="0.25">
      <c r="A115" s="1"/>
      <c r="B115" s="23"/>
      <c r="C115" s="12"/>
      <c r="D115" s="20"/>
      <c r="E115" s="10"/>
      <c r="F115" s="10"/>
      <c r="G115" s="20"/>
      <c r="H115" s="14"/>
      <c r="I115" s="14"/>
      <c r="J115" s="5"/>
      <c r="K115" s="5"/>
      <c r="L115" s="5"/>
      <c r="M115" s="11"/>
      <c r="N115" s="14"/>
      <c r="O115" s="1"/>
      <c r="P115" s="11"/>
      <c r="Q115" s="14"/>
      <c r="R115" s="14"/>
      <c r="S115" s="5"/>
      <c r="T115" s="5"/>
      <c r="U115" s="14"/>
      <c r="V115" s="11"/>
      <c r="W115" s="14"/>
      <c r="X115" s="1"/>
      <c r="Y115" s="11"/>
    </row>
    <row r="116" spans="1:30" x14ac:dyDescent="0.25">
      <c r="A116" s="1"/>
      <c r="B116" s="23"/>
      <c r="C116" s="24"/>
      <c r="D116" s="20"/>
      <c r="E116" s="10"/>
      <c r="F116" s="10"/>
      <c r="G116" s="20"/>
      <c r="H116" s="14"/>
      <c r="I116" s="14"/>
      <c r="J116" s="5"/>
      <c r="K116" s="5"/>
      <c r="L116" s="5"/>
      <c r="M116" s="11"/>
      <c r="N116" s="14"/>
      <c r="O116" s="1"/>
      <c r="P116" s="11"/>
      <c r="Q116" s="14"/>
      <c r="R116" s="14"/>
      <c r="S116" s="5"/>
      <c r="T116" s="5"/>
      <c r="U116" s="14"/>
      <c r="V116" s="11"/>
      <c r="W116" s="14"/>
      <c r="X116" s="1"/>
      <c r="Y116" s="11"/>
    </row>
    <row r="117" spans="1:30" x14ac:dyDescent="0.25">
      <c r="A117" s="1"/>
      <c r="B117" s="23"/>
      <c r="C117" s="24"/>
      <c r="D117" s="20"/>
      <c r="E117" s="10"/>
      <c r="F117" s="10"/>
      <c r="G117" s="20"/>
      <c r="H117" s="14"/>
      <c r="I117" s="10"/>
      <c r="J117" s="5"/>
      <c r="K117" s="5"/>
      <c r="L117" s="5"/>
      <c r="M117" s="11"/>
      <c r="N117" s="14"/>
      <c r="O117" s="1"/>
      <c r="P117" s="11"/>
      <c r="Q117" s="14"/>
      <c r="R117" s="14"/>
      <c r="S117" s="5"/>
      <c r="T117" s="5"/>
      <c r="U117" s="14"/>
      <c r="V117" s="11"/>
      <c r="W117" s="14"/>
      <c r="X117" s="1"/>
      <c r="Y117" s="11"/>
    </row>
    <row r="118" spans="1:30" x14ac:dyDescent="0.25">
      <c r="A118" s="1"/>
      <c r="B118" s="23"/>
      <c r="C118" s="24"/>
      <c r="D118" s="20"/>
      <c r="E118" s="10"/>
      <c r="F118" s="10"/>
      <c r="G118" s="20"/>
      <c r="H118" s="14"/>
      <c r="I118" s="14"/>
      <c r="J118" s="5"/>
      <c r="K118" s="5"/>
      <c r="L118" s="5"/>
      <c r="M118" s="11"/>
      <c r="N118" s="14"/>
      <c r="O118" s="1"/>
      <c r="P118" s="11"/>
      <c r="Q118" s="14"/>
      <c r="R118" s="14"/>
      <c r="S118" s="5"/>
      <c r="T118" s="5"/>
      <c r="U118" s="14"/>
      <c r="V118" s="11"/>
      <c r="W118" s="14"/>
      <c r="X118" s="1"/>
      <c r="Y118" s="11"/>
    </row>
    <row r="121" spans="1:30" x14ac:dyDescent="0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0"/>
      <c r="L121" s="17"/>
      <c r="M121" s="16"/>
      <c r="N121" s="16"/>
      <c r="O121" s="17"/>
      <c r="Q121" s="5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</row>
    <row r="122" spans="1:30" x14ac:dyDescent="0.25">
      <c r="A122" s="1"/>
      <c r="B122" s="13"/>
      <c r="C122" s="14"/>
      <c r="D122" s="1"/>
      <c r="E122" s="10"/>
      <c r="F122" s="10"/>
      <c r="G122" s="10"/>
      <c r="H122" s="10"/>
      <c r="I122" s="10"/>
      <c r="J122" s="10"/>
      <c r="K122" s="10"/>
      <c r="L122" s="1"/>
      <c r="M122" s="14"/>
      <c r="N122" s="14"/>
      <c r="O122" s="2"/>
      <c r="Q122" s="5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</row>
    <row r="123" spans="1:30" x14ac:dyDescent="0.25">
      <c r="A123" s="1"/>
      <c r="B123" s="14"/>
      <c r="C123" s="14"/>
      <c r="D123" s="1"/>
      <c r="E123" s="10"/>
      <c r="F123" s="10"/>
      <c r="G123" s="10"/>
      <c r="H123" s="10"/>
      <c r="I123" s="10"/>
      <c r="J123" s="10"/>
      <c r="K123" s="10"/>
      <c r="L123" s="1"/>
      <c r="M123" s="14"/>
      <c r="N123" s="14"/>
      <c r="O123" s="2"/>
      <c r="Q123" s="5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</row>
    <row r="124" spans="1:30" x14ac:dyDescent="0.25">
      <c r="A124" s="1"/>
      <c r="B124" s="1"/>
      <c r="C124" s="1"/>
      <c r="D124" s="1"/>
      <c r="E124" s="10"/>
      <c r="F124" s="10"/>
      <c r="G124" s="10"/>
      <c r="H124" s="10"/>
      <c r="I124" s="10"/>
      <c r="J124" s="10"/>
      <c r="K124" s="10"/>
      <c r="L124" s="14"/>
      <c r="M124" s="14"/>
      <c r="N124" s="14"/>
      <c r="O124" s="2"/>
      <c r="Q124" s="5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</row>
    <row r="125" spans="1:30" x14ac:dyDescent="0.25">
      <c r="A125" s="1"/>
      <c r="B125" s="1"/>
      <c r="C125" s="1"/>
      <c r="D125" s="1"/>
      <c r="E125" s="10"/>
      <c r="F125" s="10"/>
      <c r="G125" s="10"/>
      <c r="H125" s="10"/>
      <c r="I125" s="10"/>
      <c r="J125" s="10"/>
      <c r="K125" s="10"/>
      <c r="L125" s="1"/>
      <c r="M125" s="14"/>
      <c r="N125" s="14"/>
      <c r="O125" s="2"/>
      <c r="Q125" s="5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</row>
    <row r="126" spans="1:30" x14ac:dyDescent="0.25">
      <c r="A126" s="1"/>
      <c r="B126" s="1"/>
      <c r="C126" s="1"/>
      <c r="D126" s="1"/>
      <c r="E126" s="10"/>
      <c r="F126" s="10"/>
      <c r="G126" s="10"/>
      <c r="H126" s="10"/>
      <c r="I126" s="10"/>
      <c r="J126" s="10"/>
      <c r="K126" s="10"/>
      <c r="L126" s="1"/>
      <c r="M126" s="14"/>
      <c r="N126" s="14"/>
      <c r="O126" s="2"/>
      <c r="Q126" s="5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</row>
    <row r="127" spans="1:30" x14ac:dyDescent="0.25">
      <c r="A127" s="1"/>
      <c r="B127" s="1"/>
      <c r="C127" s="1"/>
      <c r="D127" s="1"/>
      <c r="G127" s="3"/>
      <c r="H127" s="3"/>
      <c r="I127" s="3"/>
      <c r="J127" s="3"/>
      <c r="K127" s="3"/>
      <c r="L127" s="3"/>
      <c r="M127" s="3"/>
      <c r="N127" s="58"/>
      <c r="O127" s="58"/>
      <c r="P127" s="58"/>
      <c r="Q127" s="58"/>
      <c r="R127" s="58"/>
      <c r="S127" s="58"/>
      <c r="T127" s="58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x14ac:dyDescent="0.25">
      <c r="A128" s="1"/>
      <c r="B128" s="1"/>
      <c r="C128" s="22"/>
      <c r="D128" s="22"/>
      <c r="E128" s="18"/>
      <c r="F128" s="18"/>
      <c r="G128" s="4"/>
      <c r="H128" s="4"/>
      <c r="I128" s="18"/>
      <c r="J128" s="18"/>
      <c r="K128" s="18"/>
      <c r="L128" s="18"/>
      <c r="M128" s="18"/>
      <c r="N128" s="18"/>
      <c r="O128" s="18"/>
      <c r="P128" s="56"/>
      <c r="Q128" s="56"/>
      <c r="R128" s="56"/>
      <c r="S128" s="56"/>
      <c r="T128" s="56"/>
      <c r="U128" s="18"/>
      <c r="V128" s="18"/>
      <c r="W128" s="18"/>
      <c r="X128" s="4"/>
      <c r="Y128" s="4"/>
    </row>
    <row r="129" spans="1:25" x14ac:dyDescent="0.25">
      <c r="A129" s="1"/>
      <c r="B129" s="1"/>
      <c r="C129" s="1"/>
      <c r="D129" s="1"/>
      <c r="E129" s="18"/>
      <c r="F129" s="1"/>
      <c r="G129" s="3"/>
      <c r="H129" s="3"/>
      <c r="I129" s="5"/>
      <c r="J129" s="5"/>
      <c r="K129" s="10"/>
      <c r="L129" s="10"/>
      <c r="M129" s="10"/>
      <c r="N129" s="10"/>
      <c r="O129" s="3"/>
      <c r="P129" s="3"/>
      <c r="Q129" s="10"/>
      <c r="R129" s="10"/>
      <c r="S129" s="10"/>
      <c r="T129" s="10"/>
      <c r="U129" s="10"/>
      <c r="X129" s="4"/>
      <c r="Y129" s="4"/>
    </row>
    <row r="130" spans="1:25" x14ac:dyDescent="0.25">
      <c r="A130" s="1"/>
      <c r="B130" s="2"/>
      <c r="C130" s="25"/>
      <c r="D130" s="1"/>
      <c r="E130" s="10"/>
      <c r="F130" s="1"/>
      <c r="G130" s="5"/>
      <c r="H130" s="14"/>
      <c r="I130" s="1"/>
      <c r="J130" s="1"/>
      <c r="K130" s="11"/>
      <c r="L130" s="14"/>
      <c r="M130" s="14"/>
      <c r="N130" s="11"/>
      <c r="O130" s="14"/>
      <c r="P130" s="14"/>
      <c r="Q130" s="1"/>
      <c r="R130" s="11"/>
      <c r="X130" s="4"/>
      <c r="Y130" s="4"/>
    </row>
    <row r="131" spans="1:25" x14ac:dyDescent="0.25">
      <c r="A131" s="1"/>
      <c r="B131" s="2"/>
      <c r="C131" s="25"/>
      <c r="D131" s="1"/>
      <c r="E131" s="10"/>
      <c r="F131" s="1"/>
      <c r="G131" s="5"/>
      <c r="H131" s="14"/>
      <c r="I131" s="1"/>
      <c r="J131" s="1"/>
      <c r="K131" s="11"/>
      <c r="L131" s="14"/>
      <c r="M131" s="14"/>
      <c r="N131" s="11"/>
      <c r="O131" s="14"/>
      <c r="P131" s="14"/>
      <c r="Q131" s="1"/>
      <c r="R131" s="11"/>
      <c r="X131" s="4"/>
      <c r="Y131" s="4"/>
    </row>
    <row r="132" spans="1:25" x14ac:dyDescent="0.25">
      <c r="A132" s="1"/>
      <c r="B132" s="2"/>
      <c r="C132" s="25"/>
      <c r="D132" s="1"/>
      <c r="E132" s="10"/>
      <c r="F132" s="1"/>
      <c r="G132" s="5"/>
      <c r="H132" s="14"/>
      <c r="I132" s="13"/>
      <c r="J132" s="13"/>
      <c r="K132" s="11"/>
      <c r="L132" s="14"/>
      <c r="M132" s="14"/>
      <c r="N132" s="11"/>
      <c r="O132" s="14"/>
      <c r="P132" s="14"/>
      <c r="Q132" s="1"/>
      <c r="R132" s="11"/>
      <c r="X132" s="4"/>
      <c r="Y132" s="4"/>
    </row>
    <row r="133" spans="1:25" x14ac:dyDescent="0.25">
      <c r="A133" s="1"/>
      <c r="B133" s="2"/>
      <c r="C133" s="25"/>
      <c r="D133" s="1"/>
      <c r="E133" s="10"/>
      <c r="F133" s="1"/>
      <c r="G133" s="5"/>
      <c r="H133" s="14"/>
      <c r="I133" s="13"/>
      <c r="J133" s="13"/>
      <c r="K133" s="11"/>
      <c r="L133" s="14"/>
      <c r="M133" s="14"/>
      <c r="N133" s="11"/>
      <c r="O133" s="14"/>
      <c r="P133" s="14"/>
      <c r="Q133" s="1"/>
      <c r="R133" s="11"/>
      <c r="X133" s="4"/>
      <c r="Y133" s="4"/>
    </row>
    <row r="134" spans="1:25" x14ac:dyDescent="0.25">
      <c r="A134" s="1"/>
      <c r="B134" s="2"/>
      <c r="C134" s="25"/>
      <c r="D134" s="1"/>
      <c r="E134" s="10"/>
      <c r="F134" s="1"/>
      <c r="G134" s="5"/>
      <c r="H134" s="14"/>
      <c r="I134" s="1"/>
      <c r="J134" s="1"/>
      <c r="K134" s="11"/>
      <c r="L134" s="14"/>
      <c r="M134" s="14"/>
      <c r="N134" s="11"/>
      <c r="O134" s="10"/>
      <c r="P134" s="14"/>
      <c r="Q134" s="1"/>
      <c r="R134" s="11"/>
      <c r="X134" s="4"/>
      <c r="Y134" s="4"/>
    </row>
    <row r="135" spans="1:25" x14ac:dyDescent="0.25">
      <c r="A135" s="1"/>
      <c r="B135" s="2"/>
      <c r="C135" s="25"/>
      <c r="D135" s="1"/>
      <c r="E135" s="10"/>
      <c r="F135" s="1"/>
      <c r="G135" s="5"/>
      <c r="H135" s="14"/>
      <c r="I135" s="1"/>
      <c r="J135" s="1"/>
      <c r="K135" s="11"/>
      <c r="L135" s="14"/>
      <c r="M135" s="14"/>
      <c r="N135" s="11"/>
      <c r="O135" s="14"/>
      <c r="P135" s="14"/>
      <c r="Q135" s="1"/>
      <c r="R135" s="11"/>
      <c r="X135" s="4"/>
      <c r="Y135" s="4"/>
    </row>
    <row r="136" spans="1:25" x14ac:dyDescent="0.25">
      <c r="A136" s="1"/>
      <c r="B136" s="2"/>
      <c r="C136" s="25"/>
      <c r="D136" s="1"/>
      <c r="E136" s="10"/>
      <c r="F136" s="1"/>
      <c r="G136" s="5"/>
      <c r="H136" s="14"/>
      <c r="I136" s="1"/>
      <c r="J136" s="1"/>
      <c r="K136" s="11"/>
      <c r="L136" s="14"/>
      <c r="M136" s="14"/>
      <c r="N136" s="11"/>
      <c r="O136" s="14"/>
      <c r="P136" s="14"/>
      <c r="Q136" s="1"/>
      <c r="R136" s="11"/>
      <c r="X136" s="4"/>
      <c r="Y136" s="4"/>
    </row>
    <row r="137" spans="1:25" x14ac:dyDescent="0.25">
      <c r="A137" s="1"/>
      <c r="B137" s="2"/>
      <c r="C137" s="25"/>
      <c r="D137" s="1"/>
      <c r="E137" s="10"/>
      <c r="F137" s="1"/>
      <c r="G137" s="5"/>
      <c r="H137" s="14"/>
      <c r="I137" s="1"/>
      <c r="J137" s="1"/>
      <c r="K137" s="11"/>
      <c r="L137" s="14"/>
      <c r="M137" s="14"/>
      <c r="N137" s="11"/>
      <c r="O137" s="14"/>
      <c r="P137" s="14"/>
      <c r="Q137" s="1"/>
      <c r="R137" s="11"/>
      <c r="X137" s="4"/>
      <c r="Y137" s="4"/>
    </row>
    <row r="138" spans="1:25" ht="13.2" customHeight="1" x14ac:dyDescent="0.25">
      <c r="A138" s="1"/>
      <c r="B138" s="2"/>
      <c r="C138" s="25"/>
      <c r="D138" s="1"/>
      <c r="E138" s="10"/>
      <c r="F138" s="1"/>
      <c r="G138" s="5"/>
      <c r="H138" s="14"/>
      <c r="I138" s="1"/>
      <c r="J138" s="1"/>
      <c r="K138" s="11"/>
      <c r="L138" s="14"/>
      <c r="M138" s="14"/>
      <c r="N138" s="11"/>
      <c r="O138" s="14"/>
      <c r="P138" s="14"/>
      <c r="Q138" s="1"/>
      <c r="R138" s="11"/>
      <c r="X138" s="4"/>
      <c r="Y138" s="4"/>
    </row>
    <row r="139" spans="1:25" x14ac:dyDescent="0.25">
      <c r="A139" s="1"/>
      <c r="B139" s="2"/>
      <c r="C139" s="25"/>
      <c r="D139" s="1"/>
      <c r="E139" s="10"/>
      <c r="F139" s="1"/>
      <c r="G139" s="5"/>
      <c r="H139" s="14"/>
      <c r="I139" s="1"/>
      <c r="J139" s="1"/>
      <c r="K139" s="11"/>
      <c r="L139" s="14"/>
      <c r="M139" s="14"/>
      <c r="N139" s="11"/>
      <c r="O139" s="14"/>
      <c r="P139" s="14"/>
      <c r="Q139" s="1"/>
      <c r="R139" s="11"/>
      <c r="X139" s="4"/>
      <c r="Y139" s="4"/>
    </row>
    <row r="140" spans="1:25" x14ac:dyDescent="0.25">
      <c r="A140" s="1"/>
      <c r="B140" s="2"/>
      <c r="C140" s="25"/>
      <c r="D140" s="1"/>
      <c r="E140" s="10"/>
      <c r="F140" s="1"/>
      <c r="G140" s="5"/>
      <c r="H140" s="14"/>
      <c r="I140" s="1"/>
      <c r="J140" s="1"/>
      <c r="K140" s="11"/>
      <c r="L140" s="14"/>
      <c r="M140" s="14"/>
      <c r="N140" s="11"/>
      <c r="O140" s="14"/>
      <c r="P140" s="14"/>
      <c r="Q140" s="1"/>
      <c r="R140" s="11"/>
      <c r="X140" s="4"/>
      <c r="Y140" s="4"/>
    </row>
    <row r="141" spans="1:25" x14ac:dyDescent="0.25">
      <c r="A141" s="1"/>
      <c r="B141" s="2"/>
      <c r="C141" s="25"/>
      <c r="D141" s="1"/>
      <c r="E141" s="10"/>
      <c r="F141" s="1"/>
      <c r="G141" s="5"/>
      <c r="H141" s="14"/>
      <c r="I141" s="1"/>
      <c r="J141" s="1"/>
      <c r="K141" s="11"/>
      <c r="L141" s="14"/>
      <c r="M141" s="14"/>
      <c r="N141" s="11"/>
      <c r="O141" s="14"/>
      <c r="P141" s="14"/>
      <c r="Q141" s="1"/>
      <c r="R141" s="11"/>
      <c r="X141" s="4"/>
      <c r="Y141" s="4"/>
    </row>
    <row r="142" spans="1:25" x14ac:dyDescent="0.25">
      <c r="A142" s="1"/>
      <c r="B142" s="21"/>
      <c r="C142" s="19"/>
      <c r="D142" s="1"/>
      <c r="E142" s="10"/>
      <c r="F142" s="1"/>
      <c r="G142" s="5"/>
      <c r="H142" s="14"/>
      <c r="I142" s="1"/>
      <c r="J142" s="1"/>
      <c r="K142" s="11"/>
      <c r="L142" s="14"/>
      <c r="M142" s="14"/>
      <c r="N142" s="11"/>
      <c r="O142" s="14"/>
      <c r="P142" s="14"/>
      <c r="Q142" s="1"/>
      <c r="R142" s="11"/>
      <c r="X142" s="4"/>
      <c r="Y142" s="4"/>
    </row>
    <row r="143" spans="1:25" x14ac:dyDescent="0.25">
      <c r="A143" s="1"/>
      <c r="B143" s="21"/>
      <c r="C143" s="19"/>
      <c r="D143" s="1"/>
      <c r="E143" s="10"/>
      <c r="F143" s="1"/>
      <c r="G143" s="5"/>
      <c r="H143" s="14"/>
      <c r="I143" s="1"/>
      <c r="J143" s="1"/>
      <c r="K143" s="11"/>
      <c r="L143" s="14"/>
      <c r="M143" s="14"/>
      <c r="N143" s="11"/>
      <c r="O143" s="14"/>
      <c r="P143" s="14"/>
      <c r="Q143" s="1"/>
      <c r="R143" s="11"/>
      <c r="X143" s="4"/>
      <c r="Y143" s="4"/>
    </row>
    <row r="144" spans="1:25" x14ac:dyDescent="0.25">
      <c r="A144" s="1"/>
      <c r="B144" s="21"/>
      <c r="C144" s="19"/>
      <c r="D144" s="1"/>
      <c r="E144" s="10"/>
      <c r="F144" s="1"/>
      <c r="G144" s="5"/>
      <c r="H144" s="14"/>
      <c r="I144" s="1"/>
      <c r="J144" s="1"/>
      <c r="K144" s="11"/>
      <c r="L144" s="14"/>
      <c r="M144" s="14"/>
      <c r="N144" s="11"/>
      <c r="O144" s="14"/>
      <c r="P144" s="14"/>
      <c r="Q144" s="1"/>
      <c r="R144" s="11"/>
      <c r="X144" s="4"/>
      <c r="Y144" s="4"/>
    </row>
    <row r="145" spans="1:30" x14ac:dyDescent="0.25">
      <c r="A145" s="1"/>
      <c r="B145" s="21"/>
      <c r="C145" s="19"/>
      <c r="D145" s="1"/>
      <c r="E145" s="10"/>
      <c r="F145" s="1"/>
      <c r="G145" s="5"/>
      <c r="H145" s="14"/>
      <c r="I145" s="1"/>
      <c r="J145" s="1"/>
      <c r="K145" s="11"/>
      <c r="L145" s="14"/>
      <c r="M145" s="14"/>
      <c r="N145" s="11"/>
      <c r="O145" s="14"/>
      <c r="P145" s="14"/>
      <c r="Q145" s="1"/>
      <c r="R145" s="11"/>
      <c r="X145" s="4"/>
      <c r="Y145" s="4"/>
    </row>
    <row r="146" spans="1:30" x14ac:dyDescent="0.25">
      <c r="A146" s="1"/>
      <c r="B146" s="21"/>
      <c r="C146" s="19"/>
      <c r="D146" s="1"/>
      <c r="E146" s="10"/>
      <c r="F146" s="1"/>
      <c r="G146" s="5"/>
      <c r="H146" s="14"/>
      <c r="I146" s="1"/>
      <c r="J146" s="1"/>
      <c r="K146" s="11"/>
      <c r="L146" s="14"/>
      <c r="M146" s="14"/>
      <c r="N146" s="11"/>
      <c r="O146" s="14"/>
      <c r="P146" s="14"/>
      <c r="Q146" s="1"/>
      <c r="R146" s="11"/>
      <c r="X146" s="4"/>
      <c r="Y146" s="4"/>
    </row>
    <row r="147" spans="1:30" x14ac:dyDescent="0.25">
      <c r="A147" s="1"/>
      <c r="B147" s="21"/>
      <c r="C147" s="19"/>
      <c r="D147" s="1"/>
      <c r="E147" s="10"/>
      <c r="F147" s="1"/>
      <c r="G147" s="5"/>
      <c r="H147" s="14"/>
      <c r="I147" s="1"/>
      <c r="J147" s="1"/>
      <c r="K147" s="11"/>
      <c r="L147" s="14"/>
      <c r="M147" s="14"/>
      <c r="N147" s="11"/>
      <c r="O147" s="4"/>
      <c r="P147" s="9"/>
      <c r="Q147" s="2"/>
      <c r="R147" s="6"/>
      <c r="X147" s="4"/>
      <c r="Y147" s="4"/>
    </row>
    <row r="148" spans="1:30" x14ac:dyDescent="0.25">
      <c r="B148" s="1"/>
      <c r="C148" s="1"/>
      <c r="D148" s="1"/>
      <c r="F148" s="18"/>
      <c r="G148" s="58"/>
      <c r="H148" s="58"/>
      <c r="I148" s="58"/>
      <c r="J148" s="58"/>
      <c r="K148" s="58"/>
      <c r="L148" s="58"/>
      <c r="M148" s="26"/>
      <c r="N148" s="58"/>
      <c r="O148" s="58"/>
      <c r="P148" s="58"/>
      <c r="Q148" s="58"/>
      <c r="R148" s="58"/>
      <c r="S148" s="58"/>
      <c r="T148" s="58"/>
      <c r="Z148" s="3"/>
      <c r="AA148" s="3"/>
      <c r="AB148" s="3"/>
      <c r="AC148" s="3"/>
      <c r="AD148" s="3"/>
    </row>
    <row r="149" spans="1:30" x14ac:dyDescent="0.25">
      <c r="B149" s="1"/>
      <c r="C149" s="57"/>
      <c r="D149" s="57"/>
      <c r="E149" s="56"/>
      <c r="F149" s="56"/>
      <c r="G149" s="1"/>
      <c r="H149" s="4"/>
      <c r="I149" s="58"/>
      <c r="J149" s="58"/>
      <c r="K149" s="58"/>
      <c r="L149" s="58"/>
      <c r="M149" s="58"/>
      <c r="N149" s="3"/>
      <c r="O149" s="3"/>
      <c r="P149" s="58"/>
      <c r="Q149" s="58"/>
      <c r="R149" s="58"/>
      <c r="S149" s="58"/>
      <c r="T149" s="58"/>
      <c r="V149" s="3"/>
      <c r="W149" s="3"/>
      <c r="X149" s="3"/>
      <c r="Y149" s="3"/>
    </row>
    <row r="150" spans="1:30" x14ac:dyDescent="0.25">
      <c r="A150" s="1"/>
      <c r="B150" s="1"/>
      <c r="C150" s="1"/>
      <c r="D150" s="1"/>
      <c r="E150" s="18"/>
      <c r="F150" s="1"/>
      <c r="G150" s="3"/>
      <c r="H150" s="3"/>
      <c r="I150" s="5"/>
      <c r="J150" s="14"/>
      <c r="K150" s="14"/>
      <c r="L150" s="1"/>
      <c r="M150" s="14"/>
      <c r="N150" s="3"/>
      <c r="O150" s="3"/>
      <c r="P150" s="14"/>
      <c r="Q150" s="14"/>
      <c r="R150" s="14"/>
      <c r="S150" s="14"/>
      <c r="T150" s="14"/>
      <c r="X150" s="4"/>
      <c r="Y150" s="4"/>
    </row>
    <row r="151" spans="1:30" x14ac:dyDescent="0.25">
      <c r="A151" s="1"/>
      <c r="B151" s="23"/>
      <c r="C151" s="12"/>
      <c r="D151" s="1"/>
      <c r="E151" s="10"/>
      <c r="F151" s="1"/>
      <c r="G151" s="5"/>
      <c r="H151" s="5"/>
      <c r="I151" s="11"/>
      <c r="J151" s="14"/>
      <c r="K151" s="1"/>
      <c r="L151" s="11"/>
      <c r="M151" s="14"/>
      <c r="N151" s="5"/>
      <c r="O151" s="5"/>
      <c r="P151" s="14"/>
      <c r="Q151" s="11"/>
      <c r="R151" s="14"/>
      <c r="S151" s="1"/>
      <c r="T151" s="11"/>
      <c r="X151" s="4"/>
      <c r="Y151" s="4"/>
    </row>
    <row r="152" spans="1:30" x14ac:dyDescent="0.25">
      <c r="A152" s="1"/>
      <c r="B152" s="23"/>
      <c r="C152" s="12"/>
      <c r="D152" s="1"/>
      <c r="E152" s="10"/>
      <c r="F152" s="1"/>
      <c r="G152" s="5"/>
      <c r="H152" s="5"/>
      <c r="I152" s="11"/>
      <c r="J152" s="14"/>
      <c r="K152" s="1"/>
      <c r="L152" s="11"/>
      <c r="M152" s="14"/>
      <c r="N152" s="5"/>
      <c r="O152" s="5"/>
      <c r="P152" s="14"/>
      <c r="Q152" s="11"/>
      <c r="R152" s="14"/>
      <c r="S152" s="1"/>
      <c r="T152" s="11"/>
      <c r="X152" s="4"/>
      <c r="Y152" s="4"/>
    </row>
    <row r="153" spans="1:30" x14ac:dyDescent="0.25">
      <c r="A153" s="1"/>
      <c r="B153" s="23"/>
      <c r="C153" s="12"/>
      <c r="D153" s="1"/>
      <c r="E153" s="10"/>
      <c r="F153" s="1"/>
      <c r="G153" s="5"/>
      <c r="H153" s="5"/>
      <c r="I153" s="11"/>
      <c r="J153" s="14"/>
      <c r="K153" s="1"/>
      <c r="L153" s="11"/>
      <c r="M153" s="14"/>
      <c r="N153" s="5"/>
      <c r="O153" s="5"/>
      <c r="P153" s="14"/>
      <c r="Q153" s="11"/>
      <c r="R153" s="14"/>
      <c r="S153" s="1"/>
      <c r="T153" s="11"/>
      <c r="X153" s="4"/>
      <c r="Y153" s="4"/>
    </row>
    <row r="154" spans="1:30" x14ac:dyDescent="0.25">
      <c r="A154" s="1"/>
      <c r="B154" s="23"/>
      <c r="C154" s="12"/>
      <c r="D154" s="1"/>
      <c r="E154" s="10"/>
      <c r="F154" s="1"/>
      <c r="G154" s="5"/>
      <c r="H154" s="5"/>
      <c r="I154" s="11"/>
      <c r="J154" s="14"/>
      <c r="K154" s="1"/>
      <c r="L154" s="11"/>
      <c r="M154" s="14"/>
      <c r="N154" s="5"/>
      <c r="O154" s="5"/>
      <c r="P154" s="14"/>
      <c r="Q154" s="11"/>
      <c r="R154" s="14"/>
      <c r="S154" s="1"/>
      <c r="T154" s="11"/>
      <c r="X154" s="4"/>
      <c r="Y154" s="4"/>
    </row>
    <row r="155" spans="1:30" x14ac:dyDescent="0.25">
      <c r="A155" s="1"/>
      <c r="B155" s="23"/>
      <c r="C155" s="12"/>
      <c r="D155" s="1"/>
      <c r="E155" s="10"/>
      <c r="F155" s="1"/>
      <c r="G155" s="5"/>
      <c r="H155" s="5"/>
      <c r="I155" s="11"/>
      <c r="J155" s="14"/>
      <c r="K155" s="1"/>
      <c r="L155" s="11"/>
      <c r="M155" s="14"/>
      <c r="N155" s="5"/>
      <c r="O155" s="5"/>
      <c r="P155" s="14"/>
      <c r="Q155" s="11"/>
      <c r="R155" s="14"/>
      <c r="S155" s="1"/>
      <c r="T155" s="11"/>
      <c r="X155" s="4"/>
      <c r="Y155" s="4"/>
    </row>
    <row r="156" spans="1:30" x14ac:dyDescent="0.25">
      <c r="A156" s="1"/>
      <c r="B156" s="23"/>
      <c r="C156" s="12"/>
      <c r="D156" s="1"/>
      <c r="E156" s="10"/>
      <c r="F156" s="1"/>
      <c r="G156" s="5"/>
      <c r="H156" s="5"/>
      <c r="I156" s="11"/>
      <c r="J156" s="14"/>
      <c r="K156" s="1"/>
      <c r="L156" s="11"/>
      <c r="M156" s="14"/>
      <c r="N156" s="5"/>
      <c r="O156" s="5"/>
      <c r="P156" s="14"/>
      <c r="Q156" s="11"/>
      <c r="R156" s="14"/>
      <c r="S156" s="1"/>
      <c r="T156" s="11"/>
      <c r="X156" s="4"/>
      <c r="Y156" s="4"/>
    </row>
    <row r="157" spans="1:30" x14ac:dyDescent="0.25">
      <c r="A157" s="1"/>
      <c r="B157" s="23"/>
      <c r="C157" s="24"/>
      <c r="D157" s="1"/>
      <c r="E157" s="10"/>
      <c r="F157" s="1"/>
      <c r="G157" s="5"/>
      <c r="H157" s="5"/>
      <c r="I157" s="11"/>
      <c r="J157" s="14"/>
      <c r="K157" s="1"/>
      <c r="L157" s="11"/>
      <c r="M157" s="14"/>
      <c r="N157" s="5"/>
      <c r="O157" s="5"/>
      <c r="P157" s="14"/>
      <c r="Q157" s="11"/>
      <c r="R157" s="14"/>
      <c r="S157" s="1"/>
      <c r="T157" s="11"/>
      <c r="X157" s="4"/>
      <c r="Y157" s="4"/>
    </row>
    <row r="158" spans="1:30" x14ac:dyDescent="0.25">
      <c r="A158" s="1"/>
      <c r="B158" s="23"/>
      <c r="C158" s="24"/>
      <c r="D158" s="1"/>
      <c r="E158" s="10"/>
      <c r="F158" s="1"/>
      <c r="G158" s="5"/>
      <c r="H158" s="5"/>
      <c r="I158" s="11"/>
      <c r="J158" s="14"/>
      <c r="K158" s="1"/>
      <c r="L158" s="11"/>
      <c r="M158" s="14"/>
      <c r="N158" s="5"/>
      <c r="O158" s="5"/>
      <c r="P158" s="14"/>
      <c r="Q158" s="11"/>
      <c r="R158" s="14"/>
      <c r="S158" s="1"/>
      <c r="T158" s="11"/>
      <c r="X158" s="4"/>
      <c r="Y158" s="4"/>
    </row>
    <row r="159" spans="1:30" x14ac:dyDescent="0.25">
      <c r="A159" s="1"/>
      <c r="B159" s="23"/>
      <c r="C159" s="24"/>
      <c r="D159" s="1"/>
      <c r="E159" s="10"/>
      <c r="F159" s="1"/>
      <c r="G159" s="5"/>
      <c r="H159" s="5"/>
      <c r="I159" s="11"/>
      <c r="J159" s="14"/>
      <c r="K159" s="1"/>
      <c r="L159" s="11"/>
      <c r="M159" s="14"/>
      <c r="N159" s="5"/>
      <c r="O159" s="5"/>
      <c r="P159" s="14"/>
      <c r="Q159" s="11"/>
      <c r="R159" s="14"/>
      <c r="S159" s="1"/>
      <c r="T159" s="11"/>
      <c r="X159" s="4"/>
      <c r="Y159" s="4"/>
    </row>
    <row r="160" spans="1:30" x14ac:dyDescent="0.25">
      <c r="D160" s="1"/>
      <c r="I160" s="8"/>
      <c r="J160" s="7"/>
      <c r="K160" s="1"/>
      <c r="M160" s="2"/>
      <c r="N160" s="6"/>
      <c r="O160" s="4"/>
      <c r="P160" s="4"/>
      <c r="Q160" s="4"/>
      <c r="T160" s="9"/>
      <c r="U160" s="9"/>
      <c r="X160" s="4"/>
      <c r="Y160" s="4"/>
    </row>
    <row r="161" spans="8:25" x14ac:dyDescent="0.25">
      <c r="I161" s="8"/>
      <c r="J161" s="1"/>
      <c r="K161" s="4"/>
      <c r="L161" s="9"/>
      <c r="M161" s="2"/>
      <c r="N161" s="6"/>
      <c r="O161" s="4"/>
      <c r="P161" s="4"/>
      <c r="Q161" s="4"/>
      <c r="U161" s="9"/>
      <c r="V161" s="9"/>
      <c r="X161" s="4"/>
      <c r="Y161" s="4"/>
    </row>
    <row r="162" spans="8:25" x14ac:dyDescent="0.25">
      <c r="I162" s="8"/>
      <c r="J162" s="1"/>
      <c r="K162" s="4"/>
      <c r="L162" s="9"/>
      <c r="M162" s="2"/>
      <c r="N162" s="6"/>
      <c r="O162" s="4"/>
      <c r="P162" s="4"/>
      <c r="Q162" s="4"/>
      <c r="U162" s="9"/>
      <c r="V162" s="9"/>
      <c r="X162" s="4"/>
      <c r="Y162" s="4"/>
    </row>
    <row r="163" spans="8:25" x14ac:dyDescent="0.25">
      <c r="H163" s="6"/>
      <c r="I163" s="27"/>
      <c r="J163" s="1"/>
      <c r="K163" s="4"/>
      <c r="L163" s="9"/>
      <c r="M163" s="2"/>
      <c r="N163" s="6"/>
      <c r="O163" s="4"/>
      <c r="P163" s="4"/>
      <c r="Q163" s="4"/>
      <c r="U163" s="9"/>
      <c r="V163" s="9"/>
      <c r="X163" s="4"/>
      <c r="Y163" s="4"/>
    </row>
    <row r="164" spans="8:25" x14ac:dyDescent="0.25">
      <c r="H164" s="6"/>
      <c r="I164" s="27"/>
      <c r="J164" s="1"/>
      <c r="K164" s="4"/>
      <c r="L164" s="9"/>
      <c r="M164" s="2"/>
      <c r="N164" s="6"/>
      <c r="O164" s="4"/>
      <c r="P164" s="4"/>
      <c r="Q164" s="4"/>
      <c r="U164" s="9"/>
      <c r="V164" s="9"/>
      <c r="X164" s="4"/>
      <c r="Y164" s="4"/>
    </row>
    <row r="165" spans="8:25" x14ac:dyDescent="0.25">
      <c r="H165" s="6"/>
      <c r="I165" s="27"/>
      <c r="J165" s="1"/>
      <c r="K165" s="4"/>
      <c r="L165" s="9"/>
      <c r="M165" s="2"/>
      <c r="N165" s="6"/>
      <c r="O165" s="4"/>
      <c r="P165" s="4"/>
      <c r="Q165" s="4"/>
      <c r="U165" s="9"/>
      <c r="V165" s="9"/>
      <c r="X165" s="4"/>
      <c r="Y165" s="4"/>
    </row>
    <row r="166" spans="8:25" x14ac:dyDescent="0.25">
      <c r="I166" s="8"/>
      <c r="J166" s="1"/>
      <c r="K166" s="4"/>
      <c r="M166" s="9"/>
      <c r="N166" s="2"/>
      <c r="O166" s="6"/>
      <c r="P166" s="4"/>
      <c r="Q166" s="4"/>
      <c r="V166" s="9"/>
      <c r="W166" s="9"/>
      <c r="X166" s="4"/>
      <c r="Y166" s="4"/>
    </row>
    <row r="167" spans="8:25" x14ac:dyDescent="0.25">
      <c r="K167" s="1"/>
      <c r="N167" s="9"/>
      <c r="O167" s="2"/>
      <c r="P167" s="6"/>
      <c r="Q167" s="4"/>
      <c r="W167" s="9"/>
      <c r="Y167" s="4"/>
    </row>
    <row r="168" spans="8:25" x14ac:dyDescent="0.25">
      <c r="K168" s="1"/>
    </row>
    <row r="169" spans="8:25" x14ac:dyDescent="0.25">
      <c r="K169" s="1"/>
    </row>
    <row r="170" spans="8:25" x14ac:dyDescent="0.25">
      <c r="K170" s="1"/>
    </row>
    <row r="181" spans="8:9" x14ac:dyDescent="0.25">
      <c r="H181" s="6"/>
      <c r="I181" s="26"/>
    </row>
    <row r="182" spans="8:9" x14ac:dyDescent="0.25">
      <c r="H182" s="6"/>
      <c r="I182" s="26"/>
    </row>
    <row r="183" spans="8:9" x14ac:dyDescent="0.25">
      <c r="H183" s="6"/>
      <c r="I183" s="26"/>
    </row>
    <row r="184" spans="8:9" x14ac:dyDescent="0.25">
      <c r="H184" s="6"/>
    </row>
    <row r="206" spans="2:2" x14ac:dyDescent="0.25">
      <c r="B206" s="15"/>
    </row>
  </sheetData>
  <mergeCells count="15">
    <mergeCell ref="B8:E8"/>
    <mergeCell ref="N127:T127"/>
    <mergeCell ref="N7:U7"/>
    <mergeCell ref="Q8:R8"/>
    <mergeCell ref="S8:U8"/>
    <mergeCell ref="H8:I8"/>
    <mergeCell ref="O8:P8"/>
    <mergeCell ref="L8:N8"/>
    <mergeCell ref="P128:T128"/>
    <mergeCell ref="C149:D149"/>
    <mergeCell ref="I149:M149"/>
    <mergeCell ref="P149:T149"/>
    <mergeCell ref="N148:T148"/>
    <mergeCell ref="G148:L148"/>
    <mergeCell ref="E149:F14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76A1B-9ECD-4A65-8261-54498E5869F3}">
  <dimension ref="A2:M32"/>
  <sheetViews>
    <sheetView topLeftCell="A4" workbookViewId="0">
      <selection activeCell="L8" sqref="L8:L16"/>
    </sheetView>
  </sheetViews>
  <sheetFormatPr defaultRowHeight="13.8" x14ac:dyDescent="0.25"/>
  <cols>
    <col min="1" max="1" width="13.5546875" bestFit="1" customWidth="1"/>
    <col min="2" max="2" width="13.5546875" customWidth="1"/>
    <col min="3" max="3" width="11.5546875" bestFit="1" customWidth="1"/>
    <col min="9" max="9" width="10.44140625" bestFit="1" customWidth="1"/>
  </cols>
  <sheetData>
    <row r="2" spans="1:13" x14ac:dyDescent="0.25">
      <c r="C2" s="29" t="s">
        <v>3</v>
      </c>
      <c r="D2" s="28">
        <v>1480</v>
      </c>
    </row>
    <row r="3" spans="1:13" ht="16.2" x14ac:dyDescent="0.25">
      <c r="C3" s="29" t="s">
        <v>4</v>
      </c>
      <c r="D3" s="28">
        <v>1000</v>
      </c>
    </row>
    <row r="7" spans="1:13" x14ac:dyDescent="0.25">
      <c r="A7" s="28" t="s">
        <v>1</v>
      </c>
      <c r="B7" s="28" t="s">
        <v>5</v>
      </c>
      <c r="C7" s="28" t="s">
        <v>11</v>
      </c>
    </row>
    <row r="8" spans="1:13" x14ac:dyDescent="0.25">
      <c r="A8" s="28">
        <v>2</v>
      </c>
      <c r="B8" s="12">
        <v>1.33918677479181</v>
      </c>
      <c r="C8" s="12">
        <v>1.9875778003396101</v>
      </c>
      <c r="D8">
        <v>1.9312708933812299</v>
      </c>
      <c r="E8">
        <v>1.92341551091271</v>
      </c>
      <c r="F8">
        <v>1.8506966078106499</v>
      </c>
      <c r="G8">
        <v>1.90845363844569</v>
      </c>
      <c r="H8">
        <v>1.8674075615986101</v>
      </c>
      <c r="I8" s="32">
        <f t="shared" ref="I8:I12" si="0">AVERAGE(C8:H8)</f>
        <v>1.91147033541475</v>
      </c>
      <c r="J8">
        <f t="shared" ref="J8:J12" si="1">STDEVA(C8:H8)</f>
        <v>4.8930910464904685E-2</v>
      </c>
      <c r="K8">
        <f t="shared" ref="K8:K12" si="2">J8/I8/SQRT(6)</f>
        <v>1.0450573141540964E-2</v>
      </c>
      <c r="L8">
        <f t="shared" ref="L8:L12" si="3">K8*100</f>
        <v>1.0450573141540964</v>
      </c>
      <c r="M8">
        <f t="shared" ref="M8:M12" si="4">20*LOG10(K8+1)</f>
        <v>9.0301491378059887E-2</v>
      </c>
    </row>
    <row r="9" spans="1:13" x14ac:dyDescent="0.25">
      <c r="A9" s="28">
        <v>3</v>
      </c>
      <c r="B9" s="12">
        <v>1.65940426161336</v>
      </c>
      <c r="C9" s="12">
        <v>2.5421415794161901</v>
      </c>
      <c r="D9">
        <v>2.45604879626468</v>
      </c>
      <c r="E9">
        <v>2.5420603728547899</v>
      </c>
      <c r="F9">
        <v>2.4496999139615001</v>
      </c>
      <c r="G9">
        <v>2.4429818604456401</v>
      </c>
      <c r="H9">
        <v>2.4290790676760001</v>
      </c>
      <c r="I9" s="32">
        <f t="shared" si="0"/>
        <v>2.4770019317698</v>
      </c>
      <c r="J9">
        <f t="shared" si="1"/>
        <v>5.1213620593860275E-2</v>
      </c>
      <c r="K9">
        <f t="shared" si="2"/>
        <v>8.4407980420789664E-3</v>
      </c>
      <c r="L9">
        <f t="shared" si="3"/>
        <v>0.84407980420789663</v>
      </c>
      <c r="M9">
        <f t="shared" si="4"/>
        <v>7.300814838111469E-2</v>
      </c>
    </row>
    <row r="10" spans="1:13" x14ac:dyDescent="0.25">
      <c r="A10" s="28">
        <v>4</v>
      </c>
      <c r="B10" s="12">
        <v>3.1201422302001598</v>
      </c>
      <c r="C10" s="12">
        <v>4.6238911163619703</v>
      </c>
      <c r="D10">
        <v>4.6979194657760797</v>
      </c>
      <c r="E10">
        <v>4.9001917802133796</v>
      </c>
      <c r="F10">
        <v>4.7844400686673998</v>
      </c>
      <c r="G10">
        <v>4.9535600008915797</v>
      </c>
      <c r="H10">
        <v>4.9133003740319099</v>
      </c>
      <c r="I10" s="32">
        <f t="shared" si="0"/>
        <v>4.8122171343237197</v>
      </c>
      <c r="J10">
        <f t="shared" si="1"/>
        <v>0.13208889207814958</v>
      </c>
      <c r="K10">
        <f t="shared" si="2"/>
        <v>1.1205866833302935E-2</v>
      </c>
      <c r="L10">
        <f t="shared" si="3"/>
        <v>1.1205866833302935</v>
      </c>
      <c r="M10">
        <f t="shared" si="4"/>
        <v>9.6791612870988711E-2</v>
      </c>
    </row>
    <row r="11" spans="1:13" x14ac:dyDescent="0.25">
      <c r="A11" s="28">
        <v>5</v>
      </c>
      <c r="B11" s="12">
        <v>6.0089915744418798</v>
      </c>
      <c r="C11" s="12">
        <v>9.0782962052574501</v>
      </c>
      <c r="D11">
        <v>9.1527274396277196</v>
      </c>
      <c r="E11">
        <v>9.21613423777079</v>
      </c>
      <c r="F11">
        <v>8.6953715791388397</v>
      </c>
      <c r="G11">
        <v>9.10711604100754</v>
      </c>
      <c r="H11">
        <v>8.9887051500996193</v>
      </c>
      <c r="I11" s="32">
        <f t="shared" si="0"/>
        <v>9.0397251088169934</v>
      </c>
      <c r="J11">
        <f t="shared" si="1"/>
        <v>0.18498722353630237</v>
      </c>
      <c r="K11">
        <f t="shared" si="2"/>
        <v>8.3543157404965766E-3</v>
      </c>
      <c r="L11">
        <f t="shared" si="3"/>
        <v>0.83543157404965762</v>
      </c>
      <c r="M11">
        <f t="shared" si="4"/>
        <v>7.2263228163372883E-2</v>
      </c>
    </row>
    <row r="12" spans="1:13" x14ac:dyDescent="0.25">
      <c r="A12" s="28">
        <v>6</v>
      </c>
      <c r="B12" s="12">
        <v>10.6272479931252</v>
      </c>
      <c r="C12" s="12">
        <v>15.945630410345601</v>
      </c>
      <c r="D12">
        <v>15.9824193819119</v>
      </c>
      <c r="E12">
        <v>15.8813960865476</v>
      </c>
      <c r="F12">
        <v>16.1670417441536</v>
      </c>
      <c r="G12">
        <v>16.161821740033499</v>
      </c>
      <c r="H12">
        <v>16.0620532901684</v>
      </c>
      <c r="I12" s="32">
        <f t="shared" si="0"/>
        <v>16.033393775526765</v>
      </c>
      <c r="J12">
        <f t="shared" si="1"/>
        <v>0.11711616787809384</v>
      </c>
      <c r="K12">
        <f t="shared" si="2"/>
        <v>2.9820558261901579E-3</v>
      </c>
      <c r="L12">
        <f t="shared" si="3"/>
        <v>0.29820558261901581</v>
      </c>
      <c r="M12">
        <f t="shared" si="4"/>
        <v>2.5863264089726282E-2</v>
      </c>
    </row>
    <row r="13" spans="1:13" x14ac:dyDescent="0.25">
      <c r="A13" s="28">
        <v>7</v>
      </c>
      <c r="B13" s="12">
        <v>13.343479450938</v>
      </c>
      <c r="C13" s="12">
        <v>19.243357630339599</v>
      </c>
      <c r="D13">
        <v>18.977996494251499</v>
      </c>
      <c r="E13">
        <v>18.858958682807501</v>
      </c>
      <c r="F13">
        <v>19.630548733508402</v>
      </c>
      <c r="G13">
        <v>19.000437727920499</v>
      </c>
      <c r="H13">
        <v>19.279711814197501</v>
      </c>
      <c r="I13" s="32">
        <f t="shared" ref="I13:I15" si="5">AVERAGE(C13:H13)</f>
        <v>19.1651685138375</v>
      </c>
      <c r="J13">
        <f t="shared" ref="J13:J15" si="6">STDEVA(C13:H13)</f>
        <v>0.27990945386743649</v>
      </c>
      <c r="K13">
        <f t="shared" ref="K13:K15" si="7">J13/I13/SQRT(6)</f>
        <v>5.962512458137178E-3</v>
      </c>
      <c r="L13">
        <f t="shared" ref="L13:L15" si="8">K13*100</f>
        <v>0.5962512458137178</v>
      </c>
      <c r="M13">
        <f t="shared" ref="M13:M15" si="9">20*LOG10(K13+1)</f>
        <v>5.1635937739741691E-2</v>
      </c>
    </row>
    <row r="14" spans="1:13" x14ac:dyDescent="0.25">
      <c r="A14" s="28">
        <v>8</v>
      </c>
      <c r="B14" s="12">
        <v>16.303339232972899</v>
      </c>
      <c r="C14" s="12">
        <v>24.475037396685199</v>
      </c>
      <c r="D14">
        <v>24.461843689018998</v>
      </c>
      <c r="E14">
        <v>24.415006352640201</v>
      </c>
      <c r="F14">
        <v>24.639231768837799</v>
      </c>
      <c r="G14">
        <v>24.540568679659199</v>
      </c>
      <c r="H14">
        <v>24.456650858679499</v>
      </c>
      <c r="I14" s="32">
        <f t="shared" si="5"/>
        <v>24.498056457586816</v>
      </c>
      <c r="J14">
        <f t="shared" si="6"/>
        <v>8.0238074325097802E-2</v>
      </c>
      <c r="K14">
        <f t="shared" si="7"/>
        <v>1.3371287934634917E-3</v>
      </c>
      <c r="L14">
        <f t="shared" si="8"/>
        <v>0.13371287934634918</v>
      </c>
      <c r="M14">
        <f t="shared" si="9"/>
        <v>1.1606395237387707E-2</v>
      </c>
    </row>
    <row r="15" spans="1:13" x14ac:dyDescent="0.25">
      <c r="A15" s="28">
        <v>9</v>
      </c>
      <c r="B15" s="12">
        <v>20.158304612540601</v>
      </c>
      <c r="C15" s="12">
        <v>31.613955309537001</v>
      </c>
      <c r="D15">
        <v>30.895131666471801</v>
      </c>
      <c r="E15">
        <v>30.6539369387175</v>
      </c>
      <c r="F15">
        <v>31.600912669270201</v>
      </c>
      <c r="G15">
        <v>31.2981420359962</v>
      </c>
      <c r="H15">
        <v>31.8246836838142</v>
      </c>
      <c r="I15" s="32">
        <f t="shared" si="5"/>
        <v>31.314460383967816</v>
      </c>
      <c r="J15">
        <f t="shared" si="6"/>
        <v>0.45705011135005891</v>
      </c>
      <c r="K15">
        <f t="shared" si="7"/>
        <v>5.9585866825445583E-3</v>
      </c>
      <c r="L15">
        <f t="shared" si="8"/>
        <v>0.59585866825445588</v>
      </c>
      <c r="M15">
        <f t="shared" si="9"/>
        <v>5.160204092981438E-2</v>
      </c>
    </row>
    <row r="16" spans="1:13" x14ac:dyDescent="0.25">
      <c r="A16" s="28">
        <v>10</v>
      </c>
      <c r="B16" s="12">
        <v>25.622260208215</v>
      </c>
      <c r="C16" s="12">
        <v>41.056287821810102</v>
      </c>
      <c r="D16">
        <v>42.242138825814401</v>
      </c>
      <c r="E16">
        <v>39.834430704041303</v>
      </c>
      <c r="F16">
        <v>41.045000625377803</v>
      </c>
      <c r="G16">
        <v>40.247030080050799</v>
      </c>
      <c r="H16">
        <v>41.700984811964098</v>
      </c>
      <c r="I16" s="32">
        <f>AVERAGE(C16:H16)</f>
        <v>41.02097881150975</v>
      </c>
      <c r="J16">
        <f>STDEVA(C16:H16)</f>
        <v>0.8902086008575999</v>
      </c>
      <c r="K16">
        <f>J16/I16/SQRT(6)</f>
        <v>8.8595189580013556E-3</v>
      </c>
      <c r="L16">
        <f>K16*100</f>
        <v>0.88595189580013556</v>
      </c>
      <c r="M16">
        <f>20*LOG10(K16+1)</f>
        <v>7.6613921588439562E-2</v>
      </c>
    </row>
    <row r="21" spans="1:13" x14ac:dyDescent="0.25">
      <c r="A21" s="28">
        <v>2</v>
      </c>
      <c r="C21" s="5">
        <f t="shared" ref="C21:H21" si="10">20*LOG($B$8/$D$3/$D$2/C8*0.001)-20</f>
        <v>-206.83489401998889</v>
      </c>
      <c r="D21" s="5">
        <f t="shared" si="10"/>
        <v>-206.58527517629935</v>
      </c>
      <c r="E21" s="5">
        <f t="shared" si="10"/>
        <v>-206.54987355215485</v>
      </c>
      <c r="F21" s="5">
        <f t="shared" si="10"/>
        <v>-206.21511585114104</v>
      </c>
      <c r="G21" s="5">
        <f t="shared" si="10"/>
        <v>-206.48204355671288</v>
      </c>
      <c r="H21" s="5">
        <f t="shared" si="10"/>
        <v>-206.2931935332636</v>
      </c>
      <c r="I21" s="33">
        <f t="shared" ref="I21:I28" si="11">AVERAGE(C21:H21)</f>
        <v>-206.49339928159341</v>
      </c>
      <c r="J21">
        <f t="shared" ref="J21:J28" si="12">STDEVA(C21:H21)</f>
        <v>0.2217666076899156</v>
      </c>
      <c r="K21">
        <f t="shared" ref="K21:K28" si="13">J21/I21/SQRT(6)</f>
        <v>-4.3844422526995749E-4</v>
      </c>
      <c r="L21">
        <f t="shared" ref="L21:L28" si="14">K21*100</f>
        <v>-4.3844422526995747E-2</v>
      </c>
      <c r="M21">
        <f t="shared" ref="M21:M28" si="15">20*LOG10(K21+1)</f>
        <v>-3.8091132560302389E-3</v>
      </c>
    </row>
    <row r="22" spans="1:13" x14ac:dyDescent="0.25">
      <c r="A22" s="28">
        <v>3</v>
      </c>
      <c r="C22" s="5">
        <f>20*LOG($B$9/$D$3/$D$2/C9*0.001)-20</f>
        <v>-207.11018496684872</v>
      </c>
      <c r="D22" s="5">
        <f t="shared" ref="D22:H22" si="16">20*LOG($B$9/$D$3/$D$2/D9*0.001)-20</f>
        <v>-206.81093010656048</v>
      </c>
      <c r="E22" s="5">
        <f t="shared" si="16"/>
        <v>-207.10990749902311</v>
      </c>
      <c r="F22" s="5">
        <f t="shared" si="16"/>
        <v>-206.7884480248008</v>
      </c>
      <c r="G22" s="5">
        <f t="shared" si="16"/>
        <v>-206.7645951315273</v>
      </c>
      <c r="H22" s="5">
        <f t="shared" si="16"/>
        <v>-206.71502331655429</v>
      </c>
      <c r="I22" s="33">
        <f t="shared" si="11"/>
        <v>-206.88318150755245</v>
      </c>
      <c r="J22">
        <f t="shared" si="12"/>
        <v>0.1785888290005492</v>
      </c>
      <c r="K22">
        <f t="shared" si="13"/>
        <v>-3.5241426395386224E-4</v>
      </c>
      <c r="L22">
        <f t="shared" si="14"/>
        <v>-3.5241426395386223E-2</v>
      </c>
      <c r="M22">
        <f t="shared" si="15"/>
        <v>-3.0615709059033059E-3</v>
      </c>
    </row>
    <row r="23" spans="1:13" x14ac:dyDescent="0.25">
      <c r="A23" s="28">
        <v>4</v>
      </c>
      <c r="C23" s="5">
        <f>20*LOG($B$10/$D$3/$D$2/C10*0.001)-20</f>
        <v>-206.82189845121474</v>
      </c>
      <c r="D23" s="5">
        <f t="shared" ref="D23:H23" si="17">20*LOG($B$10/$D$3/$D$2/D10*0.001)-20</f>
        <v>-206.95985782834296</v>
      </c>
      <c r="E23" s="5">
        <f t="shared" si="17"/>
        <v>-207.32600802573657</v>
      </c>
      <c r="F23" s="5">
        <f t="shared" si="17"/>
        <v>-207.11836885333824</v>
      </c>
      <c r="G23" s="5">
        <f t="shared" si="17"/>
        <v>-207.42009503297399</v>
      </c>
      <c r="H23" s="5">
        <f t="shared" si="17"/>
        <v>-207.34921278611097</v>
      </c>
      <c r="I23" s="33">
        <f t="shared" si="11"/>
        <v>-207.16590682961956</v>
      </c>
      <c r="J23">
        <f t="shared" si="12"/>
        <v>0.23954244882133263</v>
      </c>
      <c r="K23">
        <f t="shared" si="13"/>
        <v>-4.7205062223517626E-4</v>
      </c>
      <c r="L23">
        <f t="shared" si="14"/>
        <v>-4.7205062223517627E-2</v>
      </c>
      <c r="M23">
        <f t="shared" si="15"/>
        <v>-4.101147659140633E-3</v>
      </c>
    </row>
    <row r="24" spans="1:13" x14ac:dyDescent="0.25">
      <c r="A24" s="28">
        <v>5</v>
      </c>
      <c r="C24" s="5">
        <f>20*LOG($B$11/$D$3/$D$2/C11*0.001)-20</f>
        <v>-206.98928938125533</v>
      </c>
      <c r="D24" s="5">
        <f t="shared" ref="D24:H24" si="18">20*LOG($B$11/$D$3/$D$2/D11*0.001)-20</f>
        <v>-207.06021299936876</v>
      </c>
      <c r="E24" s="5">
        <f t="shared" si="18"/>
        <v>-207.12017824360669</v>
      </c>
      <c r="F24" s="5">
        <f t="shared" si="18"/>
        <v>-206.61496531527189</v>
      </c>
      <c r="G24" s="5">
        <f t="shared" si="18"/>
        <v>-207.01681981266805</v>
      </c>
      <c r="H24" s="5">
        <f t="shared" si="18"/>
        <v>-206.90314510297779</v>
      </c>
      <c r="I24" s="33">
        <f t="shared" si="11"/>
        <v>-206.9507684758581</v>
      </c>
      <c r="J24">
        <f t="shared" si="12"/>
        <v>0.17975325348170768</v>
      </c>
      <c r="K24">
        <f t="shared" si="13"/>
        <v>-3.5459621135828362E-4</v>
      </c>
      <c r="L24">
        <f t="shared" si="14"/>
        <v>-3.5459621135828359E-2</v>
      </c>
      <c r="M24">
        <f t="shared" si="15"/>
        <v>-3.0805297623092303E-3</v>
      </c>
    </row>
    <row r="25" spans="1:13" x14ac:dyDescent="0.25">
      <c r="A25" s="28">
        <v>6</v>
      </c>
      <c r="C25" s="5">
        <f>20*LOG($B$12/$D$3/$D$2/C12*0.001)-20</f>
        <v>-206.92965187851183</v>
      </c>
      <c r="D25" s="5">
        <f t="shared" ref="D25:H25" si="19">20*LOG($B$12/$D$3/$D$2/D12*0.001)-20</f>
        <v>-206.94966845267899</v>
      </c>
      <c r="E25" s="5">
        <f t="shared" si="19"/>
        <v>-206.89459154982697</v>
      </c>
      <c r="F25" s="5">
        <f t="shared" si="19"/>
        <v>-207.04942919734773</v>
      </c>
      <c r="G25" s="5">
        <f t="shared" si="19"/>
        <v>-207.04662424999077</v>
      </c>
      <c r="H25" s="5">
        <f t="shared" si="19"/>
        <v>-206.99283925280741</v>
      </c>
      <c r="I25" s="33">
        <f t="shared" si="11"/>
        <v>-206.97713409686062</v>
      </c>
      <c r="J25">
        <f t="shared" si="12"/>
        <v>6.3441799470448298E-2</v>
      </c>
      <c r="K25">
        <f t="shared" si="13"/>
        <v>-1.2513462557482854E-4</v>
      </c>
      <c r="L25">
        <f t="shared" si="14"/>
        <v>-1.2513462557482855E-2</v>
      </c>
      <c r="M25">
        <f t="shared" si="15"/>
        <v>-1.0869735580767278E-3</v>
      </c>
    </row>
    <row r="26" spans="1:13" x14ac:dyDescent="0.25">
      <c r="A26" s="28">
        <v>7</v>
      </c>
      <c r="C26" s="5">
        <f>20*LOG($B$13/$D$3/$D$2/C13*0.001)-20</f>
        <v>-206.58546950748911</v>
      </c>
      <c r="D26" s="5">
        <f t="shared" ref="D26:H26" si="20">20*LOG($B$13/$D$3/$D$2/D13*0.001)-20</f>
        <v>-206.46485972641287</v>
      </c>
      <c r="E26" s="5">
        <f t="shared" si="20"/>
        <v>-206.41020666569977</v>
      </c>
      <c r="F26" s="5">
        <f t="shared" si="20"/>
        <v>-206.75850127735544</v>
      </c>
      <c r="G26" s="5">
        <f t="shared" si="20"/>
        <v>-206.47512460992738</v>
      </c>
      <c r="H26" s="5">
        <f t="shared" si="20"/>
        <v>-206.60186324387422</v>
      </c>
      <c r="I26" s="33">
        <f t="shared" si="11"/>
        <v>-206.54933750512646</v>
      </c>
      <c r="J26">
        <f t="shared" si="12"/>
        <v>0.12634508128817182</v>
      </c>
      <c r="K26">
        <f t="shared" si="13"/>
        <v>-2.4972320931861505E-4</v>
      </c>
      <c r="L26">
        <f t="shared" si="14"/>
        <v>-2.4972320931861504E-2</v>
      </c>
      <c r="M26">
        <f t="shared" si="15"/>
        <v>-2.1693391146427009E-3</v>
      </c>
    </row>
    <row r="27" spans="1:13" x14ac:dyDescent="0.25">
      <c r="A27" s="28">
        <v>8</v>
      </c>
      <c r="C27" s="5">
        <f>20*LOG($B$14/$D$3/$D$2/C14*0.001)-20</f>
        <v>-206.93417028386693</v>
      </c>
      <c r="D27" s="5">
        <f t="shared" ref="D27:H27" si="21">20*LOG($B$14/$D$3/$D$2/D14*0.001)-20</f>
        <v>-206.92948673685947</v>
      </c>
      <c r="E27" s="5">
        <f t="shared" si="21"/>
        <v>-206.91283983515007</v>
      </c>
      <c r="F27" s="5">
        <f t="shared" si="21"/>
        <v>-206.99224625784072</v>
      </c>
      <c r="G27" s="5">
        <f t="shared" si="21"/>
        <v>-206.95739545137786</v>
      </c>
      <c r="H27" s="5">
        <f t="shared" si="21"/>
        <v>-206.92764267555606</v>
      </c>
      <c r="I27" s="33">
        <f t="shared" si="11"/>
        <v>-206.9422968734419</v>
      </c>
      <c r="J27">
        <f t="shared" si="12"/>
        <v>2.8409546759825984E-2</v>
      </c>
      <c r="K27">
        <f t="shared" si="13"/>
        <v>-5.6045327962340773E-5</v>
      </c>
      <c r="L27">
        <f t="shared" si="14"/>
        <v>-5.6045327962340775E-3</v>
      </c>
      <c r="M27">
        <f t="shared" si="15"/>
        <v>-4.8681717545150512E-4</v>
      </c>
    </row>
    <row r="28" spans="1:13" x14ac:dyDescent="0.25">
      <c r="A28" s="28">
        <v>9</v>
      </c>
      <c r="C28" s="5">
        <f>20*LOG($B$15/$D$3/$D$2/C15*0.001)-20</f>
        <v>-207.31373093742911</v>
      </c>
      <c r="D28" s="5">
        <f t="shared" ref="D28:H28" si="22">20*LOG($B$15/$D$3/$D$2/D15*0.001)-20</f>
        <v>-207.11395524487389</v>
      </c>
      <c r="E28" s="5">
        <f t="shared" si="22"/>
        <v>-207.04587942965685</v>
      </c>
      <c r="F28" s="5">
        <f t="shared" si="22"/>
        <v>-207.31014675101295</v>
      </c>
      <c r="G28" s="5">
        <f t="shared" si="22"/>
        <v>-207.2265253792591</v>
      </c>
      <c r="H28" s="5">
        <f t="shared" si="22"/>
        <v>-207.37143615191127</v>
      </c>
      <c r="I28" s="33">
        <f t="shared" si="11"/>
        <v>-207.23027898235719</v>
      </c>
      <c r="J28">
        <f t="shared" si="12"/>
        <v>0.12713530765785089</v>
      </c>
      <c r="K28">
        <f t="shared" si="13"/>
        <v>-2.5045940324837232E-4</v>
      </c>
      <c r="L28">
        <f t="shared" si="14"/>
        <v>-2.5045940324837233E-2</v>
      </c>
      <c r="M28">
        <f t="shared" si="15"/>
        <v>-2.175735213478025E-3</v>
      </c>
    </row>
    <row r="29" spans="1:13" x14ac:dyDescent="0.25">
      <c r="A29" s="28">
        <v>10</v>
      </c>
      <c r="C29" s="5">
        <f>20*LOG($B$16/$D$3/$D$2/C16*0.001)-20</f>
        <v>-207.50047914617704</v>
      </c>
      <c r="D29" s="5">
        <f t="shared" ref="D29:H29" si="23">20*LOG($B$16/$D$3/$D$2/D16*0.001)-20</f>
        <v>-207.7478035504393</v>
      </c>
      <c r="E29" s="5">
        <f t="shared" si="23"/>
        <v>-207.23805785638376</v>
      </c>
      <c r="F29" s="5">
        <f t="shared" si="23"/>
        <v>-207.49809089271579</v>
      </c>
      <c r="G29" s="5">
        <f t="shared" si="23"/>
        <v>-207.32756232649513</v>
      </c>
      <c r="H29" s="5">
        <f t="shared" si="23"/>
        <v>-207.63581178851567</v>
      </c>
      <c r="I29" s="33">
        <f>AVERAGE(C29:H29)</f>
        <v>-207.49130092678777</v>
      </c>
      <c r="J29">
        <f>STDEVA(C29:H29)</f>
        <v>0.18854692274304724</v>
      </c>
      <c r="K29">
        <f>J29/I29/SQRT(6)</f>
        <v>-3.709743904359198E-4</v>
      </c>
      <c r="L29">
        <f>K29*100</f>
        <v>-3.709743904359198E-2</v>
      </c>
      <c r="M29">
        <f>20*LOG10(K29+1)</f>
        <v>-3.2228404464775076E-3</v>
      </c>
    </row>
    <row r="30" spans="1:13" x14ac:dyDescent="0.25">
      <c r="D30" s="5"/>
    </row>
    <row r="31" spans="1:13" x14ac:dyDescent="0.25">
      <c r="D31" s="5"/>
    </row>
    <row r="32" spans="1:13" x14ac:dyDescent="0.25">
      <c r="D32" s="5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01AD8-A24C-45FC-B2E1-BA5EFF626BE3}">
  <dimension ref="A2:H61"/>
  <sheetViews>
    <sheetView tabSelected="1" topLeftCell="A35" workbookViewId="0">
      <selection activeCell="G60" sqref="G60"/>
    </sheetView>
  </sheetViews>
  <sheetFormatPr defaultRowHeight="13.8" x14ac:dyDescent="0.25"/>
  <sheetData>
    <row r="2" spans="1:8" x14ac:dyDescent="0.25">
      <c r="A2" s="59" t="s">
        <v>16</v>
      </c>
      <c r="B2" s="59"/>
      <c r="D2" s="59" t="s">
        <v>15</v>
      </c>
      <c r="E2" s="59"/>
      <c r="G2" s="59" t="s">
        <v>14</v>
      </c>
      <c r="H2" s="59"/>
    </row>
    <row r="3" spans="1:8" x14ac:dyDescent="0.25">
      <c r="A3" t="s">
        <v>13</v>
      </c>
      <c r="B3" t="s">
        <v>12</v>
      </c>
      <c r="D3" t="s">
        <v>13</v>
      </c>
      <c r="E3" t="s">
        <v>12</v>
      </c>
      <c r="G3" t="s">
        <v>13</v>
      </c>
      <c r="H3" t="s">
        <v>12</v>
      </c>
    </row>
    <row r="4" spans="1:8" x14ac:dyDescent="0.25">
      <c r="A4">
        <v>23</v>
      </c>
      <c r="B4">
        <v>863.36937542575401</v>
      </c>
      <c r="D4">
        <v>23</v>
      </c>
      <c r="E4">
        <v>482.613774396976</v>
      </c>
      <c r="G4">
        <v>23</v>
      </c>
      <c r="H4">
        <v>144.53399721213501</v>
      </c>
    </row>
    <row r="5" spans="1:8" x14ac:dyDescent="0.25">
      <c r="A5">
        <v>22</v>
      </c>
      <c r="B5">
        <v>406.15756052242898</v>
      </c>
      <c r="D5">
        <v>22</v>
      </c>
      <c r="E5">
        <v>446.05046951229002</v>
      </c>
      <c r="G5">
        <v>22</v>
      </c>
      <c r="H5">
        <v>146.44818770102501</v>
      </c>
    </row>
    <row r="6" spans="1:8" x14ac:dyDescent="0.25">
      <c r="A6">
        <v>21</v>
      </c>
      <c r="B6">
        <v>627.18236617782395</v>
      </c>
      <c r="D6">
        <v>21</v>
      </c>
      <c r="E6">
        <v>345.08705714762402</v>
      </c>
      <c r="G6">
        <v>21</v>
      </c>
      <c r="H6">
        <v>143.37064639310699</v>
      </c>
    </row>
    <row r="7" spans="1:8" ht="13.2" customHeight="1" x14ac:dyDescent="0.25">
      <c r="A7">
        <v>20</v>
      </c>
      <c r="B7">
        <v>672.76568450598404</v>
      </c>
      <c r="D7">
        <v>20</v>
      </c>
      <c r="E7">
        <v>343.88602369606298</v>
      </c>
      <c r="G7">
        <v>20</v>
      </c>
      <c r="H7">
        <v>158.635680189412</v>
      </c>
    </row>
    <row r="8" spans="1:8" x14ac:dyDescent="0.25">
      <c r="A8">
        <v>19</v>
      </c>
      <c r="B8">
        <v>445.579646347481</v>
      </c>
      <c r="D8">
        <v>19</v>
      </c>
      <c r="E8">
        <v>414.39911974200902</v>
      </c>
      <c r="G8">
        <v>19</v>
      </c>
      <c r="H8">
        <v>165.87877202818501</v>
      </c>
    </row>
    <row r="9" spans="1:8" x14ac:dyDescent="0.25">
      <c r="A9">
        <v>18</v>
      </c>
      <c r="B9">
        <v>651.60651230479004</v>
      </c>
      <c r="D9">
        <v>18</v>
      </c>
      <c r="E9">
        <v>397.54984119440599</v>
      </c>
      <c r="G9">
        <v>18</v>
      </c>
      <c r="H9">
        <v>166.26493892343001</v>
      </c>
    </row>
    <row r="10" spans="1:8" x14ac:dyDescent="0.25">
      <c r="A10">
        <v>17</v>
      </c>
      <c r="B10">
        <v>607.67631976539599</v>
      </c>
      <c r="D10">
        <v>17</v>
      </c>
      <c r="E10">
        <v>374.938793042209</v>
      </c>
      <c r="G10">
        <v>17</v>
      </c>
      <c r="H10">
        <v>156.038450233227</v>
      </c>
    </row>
    <row r="11" spans="1:8" x14ac:dyDescent="0.25">
      <c r="A11">
        <v>16</v>
      </c>
      <c r="B11">
        <v>685.99845995691703</v>
      </c>
      <c r="D11">
        <v>16</v>
      </c>
      <c r="E11">
        <v>392.120306087941</v>
      </c>
      <c r="G11">
        <v>16</v>
      </c>
      <c r="H11">
        <v>152.07306524680101</v>
      </c>
    </row>
    <row r="12" spans="1:8" x14ac:dyDescent="0.25">
      <c r="A12">
        <v>15</v>
      </c>
      <c r="B12">
        <v>546.89016186197603</v>
      </c>
      <c r="D12">
        <v>15</v>
      </c>
      <c r="E12">
        <v>389.74482367839499</v>
      </c>
      <c r="G12">
        <v>15</v>
      </c>
      <c r="H12">
        <v>149.26152471397401</v>
      </c>
    </row>
    <row r="13" spans="1:8" x14ac:dyDescent="0.25">
      <c r="A13">
        <v>14</v>
      </c>
      <c r="B13">
        <v>737.84161912399304</v>
      </c>
      <c r="D13">
        <v>14</v>
      </c>
      <c r="E13">
        <v>376.909558880362</v>
      </c>
      <c r="G13">
        <v>14</v>
      </c>
      <c r="H13">
        <v>160.320729770285</v>
      </c>
    </row>
    <row r="14" spans="1:8" x14ac:dyDescent="0.25">
      <c r="A14">
        <v>13</v>
      </c>
      <c r="B14">
        <v>525.27738064520804</v>
      </c>
      <c r="D14">
        <v>13</v>
      </c>
      <c r="E14">
        <v>383.717755306463</v>
      </c>
      <c r="G14">
        <v>13</v>
      </c>
      <c r="H14">
        <v>159.55035819916699</v>
      </c>
    </row>
    <row r="15" spans="1:8" x14ac:dyDescent="0.25">
      <c r="A15">
        <v>12</v>
      </c>
      <c r="B15">
        <v>568.14589592636798</v>
      </c>
      <c r="D15">
        <v>12</v>
      </c>
      <c r="E15">
        <v>392.80007502874003</v>
      </c>
      <c r="G15">
        <v>12</v>
      </c>
      <c r="H15">
        <v>159.01282752011099</v>
      </c>
    </row>
    <row r="16" spans="1:8" x14ac:dyDescent="0.25">
      <c r="A16">
        <v>11</v>
      </c>
      <c r="B16">
        <v>551.96561502325596</v>
      </c>
      <c r="D16">
        <v>11</v>
      </c>
      <c r="E16">
        <v>377.51858516660099</v>
      </c>
      <c r="G16">
        <v>11</v>
      </c>
      <c r="H16">
        <v>156.27671137752</v>
      </c>
    </row>
    <row r="17" spans="1:8" x14ac:dyDescent="0.25">
      <c r="A17">
        <v>10</v>
      </c>
      <c r="B17">
        <v>535.50977655412999</v>
      </c>
      <c r="D17">
        <v>10</v>
      </c>
      <c r="E17">
        <v>388.61223801368499</v>
      </c>
      <c r="G17">
        <v>10</v>
      </c>
      <c r="H17">
        <v>157.92650429250901</v>
      </c>
    </row>
    <row r="18" spans="1:8" x14ac:dyDescent="0.25">
      <c r="A18">
        <v>9</v>
      </c>
      <c r="B18">
        <v>536.52008933347997</v>
      </c>
      <c r="D18">
        <v>9</v>
      </c>
      <c r="E18">
        <v>391.69764577028701</v>
      </c>
      <c r="G18">
        <v>9</v>
      </c>
      <c r="H18">
        <v>157.676568588799</v>
      </c>
    </row>
    <row r="19" spans="1:8" x14ac:dyDescent="0.25">
      <c r="A19">
        <v>8</v>
      </c>
      <c r="B19">
        <v>526.97097535755404</v>
      </c>
      <c r="D19">
        <v>8</v>
      </c>
      <c r="E19">
        <v>385.37532248503499</v>
      </c>
      <c r="G19">
        <v>8</v>
      </c>
      <c r="H19">
        <v>152.15068264261001</v>
      </c>
    </row>
    <row r="20" spans="1:8" x14ac:dyDescent="0.25">
      <c r="A20">
        <v>7</v>
      </c>
      <c r="B20">
        <v>541.734517953661</v>
      </c>
      <c r="D20">
        <v>7</v>
      </c>
      <c r="E20">
        <v>378.65707960707101</v>
      </c>
      <c r="G20">
        <v>7</v>
      </c>
      <c r="H20">
        <v>160.92963963045801</v>
      </c>
    </row>
    <row r="21" spans="1:8" x14ac:dyDescent="0.25">
      <c r="A21">
        <v>6</v>
      </c>
      <c r="B21">
        <v>553.10119010959397</v>
      </c>
      <c r="D21">
        <v>6</v>
      </c>
      <c r="E21">
        <v>378.484801678552</v>
      </c>
      <c r="G21">
        <v>6</v>
      </c>
      <c r="H21">
        <v>158.37831637553799</v>
      </c>
    </row>
    <row r="22" spans="1:8" x14ac:dyDescent="0.25">
      <c r="A22">
        <v>5</v>
      </c>
      <c r="B22">
        <v>546.23475784474601</v>
      </c>
      <c r="D22">
        <v>5</v>
      </c>
      <c r="E22">
        <v>377.013157116934</v>
      </c>
      <c r="G22">
        <v>5</v>
      </c>
      <c r="H22">
        <v>154.94409439524</v>
      </c>
    </row>
    <row r="23" spans="1:8" x14ac:dyDescent="0.25">
      <c r="A23">
        <v>4</v>
      </c>
      <c r="B23">
        <v>526.55604344398296</v>
      </c>
      <c r="D23">
        <v>4</v>
      </c>
      <c r="E23">
        <v>385.437275463226</v>
      </c>
      <c r="G23">
        <v>4</v>
      </c>
      <c r="H23">
        <v>153.43744682569201</v>
      </c>
    </row>
    <row r="24" spans="1:8" x14ac:dyDescent="0.25">
      <c r="A24">
        <v>3</v>
      </c>
      <c r="B24">
        <v>561.58385561512603</v>
      </c>
      <c r="D24">
        <v>3</v>
      </c>
      <c r="E24">
        <v>375.80928194993601</v>
      </c>
      <c r="G24">
        <v>3</v>
      </c>
      <c r="H24">
        <v>157.05379461292799</v>
      </c>
    </row>
    <row r="25" spans="1:8" x14ac:dyDescent="0.25">
      <c r="A25">
        <v>2</v>
      </c>
      <c r="B25">
        <v>548.83543003298098</v>
      </c>
      <c r="D25">
        <v>2</v>
      </c>
      <c r="E25">
        <v>388.18792355090801</v>
      </c>
      <c r="G25">
        <v>2</v>
      </c>
      <c r="H25">
        <v>152.89775590438001</v>
      </c>
    </row>
    <row r="26" spans="1:8" x14ac:dyDescent="0.25">
      <c r="A26">
        <v>1</v>
      </c>
      <c r="B26">
        <v>474.95479066899401</v>
      </c>
      <c r="D26">
        <v>1</v>
      </c>
      <c r="E26">
        <v>377.32829167051801</v>
      </c>
      <c r="G26">
        <v>1</v>
      </c>
      <c r="H26">
        <v>157.03788636040699</v>
      </c>
    </row>
    <row r="27" spans="1:8" x14ac:dyDescent="0.25">
      <c r="A27">
        <v>0</v>
      </c>
      <c r="B27">
        <v>581.104364838489</v>
      </c>
      <c r="D27">
        <v>0</v>
      </c>
      <c r="E27">
        <v>382.25102207194499</v>
      </c>
      <c r="G27">
        <v>0</v>
      </c>
      <c r="H27">
        <v>159.46640301603099</v>
      </c>
    </row>
    <row r="28" spans="1:8" x14ac:dyDescent="0.25">
      <c r="A28">
        <v>-1</v>
      </c>
      <c r="B28">
        <v>558.07912427864801</v>
      </c>
      <c r="D28">
        <v>-1</v>
      </c>
      <c r="E28">
        <v>394.08727079672002</v>
      </c>
      <c r="G28">
        <v>-1</v>
      </c>
      <c r="H28">
        <v>156.21853404256501</v>
      </c>
    </row>
    <row r="29" spans="1:8" x14ac:dyDescent="0.25">
      <c r="A29">
        <v>-2</v>
      </c>
      <c r="B29">
        <v>570.17205272228603</v>
      </c>
      <c r="D29">
        <v>-2</v>
      </c>
      <c r="E29">
        <v>385.73849312360198</v>
      </c>
      <c r="G29">
        <v>-2</v>
      </c>
      <c r="H29">
        <v>158.67875657621801</v>
      </c>
    </row>
    <row r="30" spans="1:8" x14ac:dyDescent="0.25">
      <c r="A30">
        <v>-3</v>
      </c>
      <c r="B30">
        <v>559.66910941547201</v>
      </c>
      <c r="D30">
        <v>-3</v>
      </c>
      <c r="E30">
        <v>386.53731259672298</v>
      </c>
      <c r="G30">
        <v>-3</v>
      </c>
      <c r="H30">
        <v>156.92576176711901</v>
      </c>
    </row>
    <row r="31" spans="1:8" x14ac:dyDescent="0.25">
      <c r="A31">
        <v>-4</v>
      </c>
      <c r="B31">
        <v>544.97636342731096</v>
      </c>
      <c r="D31">
        <v>-4</v>
      </c>
      <c r="E31">
        <v>386.26334040573801</v>
      </c>
      <c r="G31">
        <v>-4</v>
      </c>
      <c r="H31">
        <v>156.64635235799699</v>
      </c>
    </row>
    <row r="32" spans="1:8" x14ac:dyDescent="0.25">
      <c r="A32">
        <v>-5</v>
      </c>
      <c r="B32">
        <v>549.49255983072896</v>
      </c>
      <c r="D32">
        <v>-5</v>
      </c>
      <c r="E32">
        <v>391.96887812927298</v>
      </c>
      <c r="G32">
        <v>-5</v>
      </c>
      <c r="H32">
        <v>161.58277763146501</v>
      </c>
    </row>
    <row r="33" spans="1:8" x14ac:dyDescent="0.25">
      <c r="A33">
        <v>-6</v>
      </c>
      <c r="B33">
        <v>555.47059956138298</v>
      </c>
      <c r="D33">
        <v>-6</v>
      </c>
      <c r="E33">
        <v>383.58376676539802</v>
      </c>
      <c r="G33">
        <v>-6</v>
      </c>
      <c r="H33">
        <v>156.96573560028199</v>
      </c>
    </row>
    <row r="34" spans="1:8" x14ac:dyDescent="0.25">
      <c r="A34">
        <v>-7</v>
      </c>
      <c r="B34">
        <v>528.30524823581698</v>
      </c>
      <c r="D34">
        <v>-7</v>
      </c>
      <c r="E34">
        <v>378.63441781376901</v>
      </c>
      <c r="G34">
        <v>-7</v>
      </c>
      <c r="H34">
        <v>157.51685440460099</v>
      </c>
    </row>
    <row r="35" spans="1:8" x14ac:dyDescent="0.25">
      <c r="A35">
        <v>-8</v>
      </c>
      <c r="B35">
        <v>547.01202879654602</v>
      </c>
      <c r="D35">
        <v>-8</v>
      </c>
      <c r="E35">
        <v>373.25172333619599</v>
      </c>
      <c r="G35">
        <v>-8</v>
      </c>
      <c r="H35">
        <v>157.501933736137</v>
      </c>
    </row>
    <row r="36" spans="1:8" x14ac:dyDescent="0.25">
      <c r="A36">
        <v>-9</v>
      </c>
      <c r="B36">
        <v>532.71150156245301</v>
      </c>
      <c r="D36">
        <v>-9</v>
      </c>
      <c r="E36">
        <v>385.232207742139</v>
      </c>
      <c r="G36">
        <v>-9</v>
      </c>
      <c r="H36">
        <v>157.526190652515</v>
      </c>
    </row>
    <row r="37" spans="1:8" x14ac:dyDescent="0.25">
      <c r="A37">
        <v>-10</v>
      </c>
      <c r="B37">
        <v>546.96780051874805</v>
      </c>
      <c r="D37">
        <v>-10</v>
      </c>
      <c r="E37">
        <v>381.20658327743502</v>
      </c>
      <c r="G37">
        <v>-10</v>
      </c>
      <c r="H37">
        <v>155.185671149314</v>
      </c>
    </row>
    <row r="38" spans="1:8" x14ac:dyDescent="0.25">
      <c r="A38">
        <v>-11</v>
      </c>
      <c r="B38">
        <v>1027.9319479082601</v>
      </c>
      <c r="D38">
        <v>-11</v>
      </c>
      <c r="E38">
        <v>380.70397734570503</v>
      </c>
      <c r="G38">
        <v>-11</v>
      </c>
      <c r="H38">
        <v>153.84503471139999</v>
      </c>
    </row>
    <row r="39" spans="1:8" x14ac:dyDescent="0.25">
      <c r="A39">
        <v>-12</v>
      </c>
      <c r="B39">
        <v>483.68736036263999</v>
      </c>
      <c r="D39">
        <v>-12</v>
      </c>
      <c r="E39">
        <v>375.64659080527798</v>
      </c>
      <c r="G39">
        <v>-12</v>
      </c>
      <c r="H39">
        <v>161.48932305317399</v>
      </c>
    </row>
    <row r="40" spans="1:8" x14ac:dyDescent="0.25">
      <c r="A40">
        <v>-13</v>
      </c>
      <c r="B40">
        <v>539.63217127605196</v>
      </c>
      <c r="D40">
        <v>-13</v>
      </c>
      <c r="E40">
        <v>383.588994599903</v>
      </c>
      <c r="G40">
        <v>-13</v>
      </c>
      <c r="H40">
        <v>159.411170031984</v>
      </c>
    </row>
    <row r="41" spans="1:8" x14ac:dyDescent="0.25">
      <c r="A41">
        <v>-14</v>
      </c>
      <c r="B41">
        <v>556.97586377330197</v>
      </c>
      <c r="D41">
        <v>-14</v>
      </c>
      <c r="E41">
        <v>373.12167364961601</v>
      </c>
      <c r="G41">
        <v>-14</v>
      </c>
      <c r="H41">
        <v>155.838249218063</v>
      </c>
    </row>
    <row r="42" spans="1:8" x14ac:dyDescent="0.25">
      <c r="A42">
        <v>-15</v>
      </c>
      <c r="B42">
        <v>467.65993086877</v>
      </c>
      <c r="D42">
        <v>-15</v>
      </c>
      <c r="E42">
        <v>380.40919572944898</v>
      </c>
      <c r="G42">
        <v>-15</v>
      </c>
      <c r="H42">
        <v>154.19602852016499</v>
      </c>
    </row>
    <row r="43" spans="1:8" x14ac:dyDescent="0.25">
      <c r="A43">
        <v>-16</v>
      </c>
      <c r="B43">
        <v>589.10435019424904</v>
      </c>
      <c r="D43">
        <v>-16</v>
      </c>
      <c r="E43">
        <v>388.76745290585001</v>
      </c>
      <c r="G43">
        <v>-16</v>
      </c>
      <c r="H43" s="31">
        <v>153.31998149422699</v>
      </c>
    </row>
    <row r="44" spans="1:8" x14ac:dyDescent="0.25">
      <c r="A44">
        <v>-17</v>
      </c>
      <c r="B44">
        <v>480.12746362000797</v>
      </c>
      <c r="D44">
        <v>-17</v>
      </c>
      <c r="E44">
        <v>376.893697685691</v>
      </c>
      <c r="G44">
        <v>-17</v>
      </c>
      <c r="H44">
        <v>154.19249518562</v>
      </c>
    </row>
    <row r="45" spans="1:8" x14ac:dyDescent="0.25">
      <c r="A45">
        <v>-18</v>
      </c>
      <c r="B45">
        <v>650.78262070008498</v>
      </c>
      <c r="D45">
        <v>-18</v>
      </c>
      <c r="E45">
        <v>376.83783461703302</v>
      </c>
      <c r="G45">
        <v>-18</v>
      </c>
      <c r="H45">
        <v>157.04700910549801</v>
      </c>
    </row>
    <row r="46" spans="1:8" x14ac:dyDescent="0.25">
      <c r="A46">
        <v>-19</v>
      </c>
      <c r="B46">
        <v>512.80553228213296</v>
      </c>
      <c r="D46">
        <v>-19</v>
      </c>
      <c r="E46">
        <v>391.04275101276397</v>
      </c>
      <c r="G46">
        <v>-19</v>
      </c>
      <c r="H46">
        <v>163.40159895370101</v>
      </c>
    </row>
    <row r="47" spans="1:8" x14ac:dyDescent="0.25">
      <c r="A47">
        <v>-20</v>
      </c>
      <c r="B47">
        <v>618.11633089777797</v>
      </c>
      <c r="D47">
        <v>-20</v>
      </c>
      <c r="E47">
        <v>368.33894427856302</v>
      </c>
      <c r="G47">
        <v>-20</v>
      </c>
      <c r="H47">
        <v>167.918354284515</v>
      </c>
    </row>
    <row r="48" spans="1:8" x14ac:dyDescent="0.25">
      <c r="A48">
        <v>-21</v>
      </c>
      <c r="B48">
        <v>492.47315357377198</v>
      </c>
      <c r="D48">
        <v>-21</v>
      </c>
      <c r="E48">
        <v>348.79815496080801</v>
      </c>
      <c r="G48">
        <v>-21</v>
      </c>
      <c r="H48">
        <v>158.71530414450999</v>
      </c>
    </row>
    <row r="49" spans="1:8" x14ac:dyDescent="0.25">
      <c r="A49">
        <v>-22</v>
      </c>
      <c r="B49">
        <v>606.98896404468098</v>
      </c>
      <c r="D49">
        <v>-22</v>
      </c>
      <c r="E49">
        <v>381.858933742582</v>
      </c>
      <c r="G49">
        <v>-22</v>
      </c>
      <c r="H49">
        <v>152.50922244993399</v>
      </c>
    </row>
    <row r="50" spans="1:8" x14ac:dyDescent="0.25">
      <c r="A50">
        <v>-23</v>
      </c>
      <c r="B50">
        <v>504.85246543055899</v>
      </c>
      <c r="D50">
        <v>-23</v>
      </c>
      <c r="E50">
        <v>402.04511873990702</v>
      </c>
      <c r="G50">
        <v>-23</v>
      </c>
      <c r="H50">
        <v>138.38262306918</v>
      </c>
    </row>
    <row r="51" spans="1:8" x14ac:dyDescent="0.25">
      <c r="A51">
        <v>-24</v>
      </c>
      <c r="B51">
        <v>609.26120495328405</v>
      </c>
      <c r="D51">
        <v>-24</v>
      </c>
      <c r="E51">
        <v>399.14041880599001</v>
      </c>
      <c r="G51">
        <v>-24</v>
      </c>
      <c r="H51">
        <v>124.891967201966</v>
      </c>
    </row>
    <row r="52" spans="1:8" x14ac:dyDescent="0.25">
      <c r="A52">
        <v>-25</v>
      </c>
      <c r="B52">
        <v>391.36660310564503</v>
      </c>
    </row>
    <row r="53" spans="1:8" x14ac:dyDescent="0.25">
      <c r="E53">
        <f>MAX(E11:E43)</f>
        <v>394.08727079672002</v>
      </c>
      <c r="H53">
        <f>MAX(H11:H43)</f>
        <v>161.58277763146501</v>
      </c>
    </row>
    <row r="54" spans="1:8" x14ac:dyDescent="0.25">
      <c r="E54">
        <f>MINA(E11:E43)</f>
        <v>373.12167364961601</v>
      </c>
      <c r="H54">
        <f>MINA(H11:H43)</f>
        <v>149.26152471397401</v>
      </c>
    </row>
    <row r="55" spans="1:8" x14ac:dyDescent="0.25">
      <c r="E55">
        <f>(E53-E54)/E54*100</f>
        <v>5.6189706006711315</v>
      </c>
      <c r="H55">
        <f>(H53-H54)/H54*100</f>
        <v>8.2548084250793305</v>
      </c>
    </row>
    <row r="56" spans="1:8" x14ac:dyDescent="0.25">
      <c r="E56">
        <f>20*LOG10(1+E55/100)</f>
        <v>0.47483860775188569</v>
      </c>
      <c r="H56">
        <f>20*LOG10(1+H55/100)</f>
        <v>0.68894391595375604</v>
      </c>
    </row>
    <row r="58" spans="1:8" x14ac:dyDescent="0.25">
      <c r="E58">
        <f>AVERAGE(E12:E42)</f>
        <v>382.88771817921292</v>
      </c>
      <c r="H58">
        <f t="shared" ref="F58:H58" si="0">AVERAGE(H12:H42)</f>
        <v>156.9628908928596</v>
      </c>
    </row>
    <row r="59" spans="1:8" x14ac:dyDescent="0.25">
      <c r="E59">
        <f>STDEV(E12:E42)</f>
        <v>5.8725595313273997</v>
      </c>
      <c r="H59">
        <f t="shared" ref="F59:H59" si="1">STDEV(H12:H42)</f>
        <v>2.8150756134540775</v>
      </c>
    </row>
    <row r="60" spans="1:8" x14ac:dyDescent="0.25">
      <c r="E60">
        <f>E59/E58/SQRT(17)*100</f>
        <v>0.3719902281709937</v>
      </c>
      <c r="H60">
        <f t="shared" ref="F60:H60" si="2">H59/H58/SQRT(17)*100</f>
        <v>0.43497932508115039</v>
      </c>
    </row>
    <row r="61" spans="1:8" x14ac:dyDescent="0.25">
      <c r="E61">
        <f>20*LOG10(1+E60/100)</f>
        <v>3.2250713053342935E-2</v>
      </c>
      <c r="H61">
        <f t="shared" ref="F61:H61" si="3">20*LOG10(1+H60/100)</f>
        <v>3.7699890074683926E-2</v>
      </c>
    </row>
  </sheetData>
  <mergeCells count="3">
    <mergeCell ref="A2:B2"/>
    <mergeCell ref="D2:E2"/>
    <mergeCell ref="G2:H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97526-6632-48B2-BCD6-974300E463E5}">
  <dimension ref="B3:AA48"/>
  <sheetViews>
    <sheetView topLeftCell="H14" workbookViewId="0">
      <selection activeCell="N17" sqref="N17:Z22"/>
    </sheetView>
  </sheetViews>
  <sheetFormatPr defaultRowHeight="13.8" x14ac:dyDescent="0.25"/>
  <cols>
    <col min="14" max="14" width="10.77734375" bestFit="1" customWidth="1"/>
    <col min="25" max="25" width="9.6640625" bestFit="1" customWidth="1"/>
    <col min="26" max="26" width="11.109375" bestFit="1" customWidth="1"/>
  </cols>
  <sheetData>
    <row r="3" spans="2:27" ht="14.4" thickBot="1" x14ac:dyDescent="0.3"/>
    <row r="4" spans="2:27" ht="22.8" thickTop="1" thickBot="1" x14ac:dyDescent="0.3">
      <c r="B4" s="34" t="s">
        <v>17</v>
      </c>
      <c r="C4" s="35" t="s">
        <v>18</v>
      </c>
      <c r="D4" s="36" t="s">
        <v>19</v>
      </c>
      <c r="E4" s="36" t="s">
        <v>20</v>
      </c>
      <c r="F4" s="36" t="s">
        <v>21</v>
      </c>
      <c r="G4" s="36" t="s">
        <v>22</v>
      </c>
      <c r="H4" s="36" t="s">
        <v>23</v>
      </c>
      <c r="I4" s="36" t="s">
        <v>24</v>
      </c>
      <c r="J4" s="36" t="s">
        <v>25</v>
      </c>
      <c r="L4" s="34" t="s">
        <v>17</v>
      </c>
      <c r="M4" s="35" t="s">
        <v>18</v>
      </c>
      <c r="N4" s="36" t="s">
        <v>45</v>
      </c>
      <c r="O4" s="36" t="s">
        <v>46</v>
      </c>
      <c r="P4" s="36" t="s">
        <v>47</v>
      </c>
      <c r="Q4" s="36" t="s">
        <v>48</v>
      </c>
      <c r="R4" s="36" t="s">
        <v>49</v>
      </c>
      <c r="S4" s="36" t="s">
        <v>50</v>
      </c>
      <c r="T4" s="36" t="s">
        <v>51</v>
      </c>
      <c r="U4" s="36" t="s">
        <v>52</v>
      </c>
      <c r="V4" s="36" t="s">
        <v>19</v>
      </c>
      <c r="W4" s="36" t="s">
        <v>53</v>
      </c>
      <c r="X4" s="36" t="s">
        <v>54</v>
      </c>
      <c r="Y4" s="36" t="s">
        <v>55</v>
      </c>
      <c r="Z4" s="36" t="s">
        <v>56</v>
      </c>
    </row>
    <row r="5" spans="2:27" x14ac:dyDescent="0.25">
      <c r="B5" s="37">
        <v>1</v>
      </c>
      <c r="C5" s="38" t="s">
        <v>26</v>
      </c>
      <c r="D5" s="39">
        <v>3.1E-2</v>
      </c>
      <c r="E5" s="39">
        <v>3.1E-2</v>
      </c>
      <c r="F5" s="39">
        <v>3.1E-2</v>
      </c>
      <c r="G5" s="39">
        <v>3.1E-2</v>
      </c>
      <c r="H5" s="39">
        <v>3.1E-2</v>
      </c>
      <c r="I5" s="39">
        <v>3.1E-2</v>
      </c>
      <c r="J5" s="39">
        <v>3.1E-2</v>
      </c>
      <c r="L5" s="37">
        <v>1</v>
      </c>
      <c r="M5" s="38" t="s">
        <v>26</v>
      </c>
      <c r="N5" s="39">
        <v>3.1E-2</v>
      </c>
      <c r="O5" s="39">
        <v>3.1E-2</v>
      </c>
      <c r="P5" s="39">
        <v>3.1E-2</v>
      </c>
      <c r="Q5" s="39">
        <v>3.1E-2</v>
      </c>
      <c r="R5" s="39">
        <v>3.1E-2</v>
      </c>
      <c r="S5" s="39">
        <v>3.1E-2</v>
      </c>
      <c r="T5" s="39">
        <v>3.1E-2</v>
      </c>
      <c r="U5" s="39">
        <v>3.1E-2</v>
      </c>
      <c r="V5" s="39">
        <v>3.1E-2</v>
      </c>
      <c r="W5" s="39">
        <v>3.1E-2</v>
      </c>
      <c r="X5" s="39">
        <v>3.1E-2</v>
      </c>
      <c r="Y5" s="39">
        <v>3.1E-2</v>
      </c>
      <c r="Z5" s="39">
        <v>3.1E-2</v>
      </c>
      <c r="AA5" s="39"/>
    </row>
    <row r="6" spans="2:27" x14ac:dyDescent="0.25">
      <c r="B6" s="37">
        <v>2</v>
      </c>
      <c r="C6" s="38" t="s">
        <v>27</v>
      </c>
      <c r="D6" s="39">
        <v>3.0000000000000001E-3</v>
      </c>
      <c r="E6" s="39">
        <v>3.0000000000000001E-3</v>
      </c>
      <c r="F6" s="39">
        <v>3.0000000000000001E-3</v>
      </c>
      <c r="G6" s="39">
        <v>3.0000000000000001E-3</v>
      </c>
      <c r="H6" s="39">
        <v>3.0000000000000001E-3</v>
      </c>
      <c r="I6" s="39">
        <v>3.0000000000000001E-3</v>
      </c>
      <c r="J6" s="39">
        <v>3.0000000000000001E-3</v>
      </c>
      <c r="L6" s="37">
        <v>2</v>
      </c>
      <c r="M6" s="38" t="s">
        <v>27</v>
      </c>
      <c r="N6" s="39">
        <v>3.0000000000000001E-3</v>
      </c>
      <c r="O6" s="39">
        <v>3.0000000000000001E-3</v>
      </c>
      <c r="P6" s="39">
        <v>3.0000000000000001E-3</v>
      </c>
      <c r="Q6" s="39">
        <v>3.0000000000000001E-3</v>
      </c>
      <c r="R6" s="39">
        <v>3.0000000000000001E-3</v>
      </c>
      <c r="S6" s="39">
        <v>3.0000000000000001E-3</v>
      </c>
      <c r="T6" s="39">
        <v>3.0000000000000001E-3</v>
      </c>
      <c r="U6" s="39">
        <v>3.0000000000000001E-3</v>
      </c>
      <c r="V6" s="39">
        <v>3.0000000000000001E-3</v>
      </c>
      <c r="W6" s="39">
        <v>3.0000000000000001E-3</v>
      </c>
      <c r="X6" s="39">
        <v>3.0000000000000001E-3</v>
      </c>
      <c r="Y6" s="39">
        <v>3.0000000000000001E-3</v>
      </c>
      <c r="Z6" s="39">
        <v>3.0000000000000001E-3</v>
      </c>
      <c r="AA6" s="39"/>
    </row>
    <row r="7" spans="2:27" ht="21.6" x14ac:dyDescent="0.25">
      <c r="B7" s="37">
        <v>3</v>
      </c>
      <c r="C7" s="38" t="s">
        <v>28</v>
      </c>
      <c r="D7" s="39">
        <v>0.34499999999999997</v>
      </c>
      <c r="E7" s="39">
        <v>0.34499999999999997</v>
      </c>
      <c r="F7" s="39">
        <v>0.34499999999999997</v>
      </c>
      <c r="G7" s="39">
        <v>0.34499999999999997</v>
      </c>
      <c r="H7" s="39">
        <v>0.34499999999999997</v>
      </c>
      <c r="I7" s="39">
        <v>0.34499999999999997</v>
      </c>
      <c r="J7" s="39">
        <v>0.34499999999999997</v>
      </c>
      <c r="L7" s="37">
        <v>3</v>
      </c>
      <c r="M7" s="52" t="s">
        <v>28</v>
      </c>
      <c r="N7" s="53">
        <v>0.34499999999999997</v>
      </c>
      <c r="O7" s="53">
        <v>0.34499999999999997</v>
      </c>
      <c r="P7" s="53">
        <v>0.34499999999999997</v>
      </c>
      <c r="Q7" s="53">
        <v>0.34499999999999997</v>
      </c>
      <c r="R7" s="53">
        <v>0.34499999999999997</v>
      </c>
      <c r="S7" s="53">
        <v>0.34499999999999997</v>
      </c>
      <c r="T7" s="53">
        <v>0.34499999999999997</v>
      </c>
      <c r="U7" s="53">
        <v>0.34499999999999997</v>
      </c>
      <c r="V7" s="53">
        <v>0.34499999999999997</v>
      </c>
      <c r="W7" s="53">
        <v>0.34499999999999997</v>
      </c>
      <c r="X7" s="53">
        <v>0.34499999999999997</v>
      </c>
      <c r="Y7" s="53">
        <v>0.34499999999999997</v>
      </c>
      <c r="Z7" s="53">
        <v>0.34499999999999997</v>
      </c>
      <c r="AA7" s="39"/>
    </row>
    <row r="8" spans="2:27" ht="21.6" x14ac:dyDescent="0.25">
      <c r="B8" s="37">
        <v>4</v>
      </c>
      <c r="C8" s="38" t="s">
        <v>29</v>
      </c>
      <c r="D8" s="39">
        <v>0.371</v>
      </c>
      <c r="E8" s="39">
        <v>0.34200000000000003</v>
      </c>
      <c r="F8" s="39">
        <v>0.60099999999999998</v>
      </c>
      <c r="G8" s="39">
        <v>0.76200000000000001</v>
      </c>
      <c r="H8" s="39">
        <v>0.64800000000000002</v>
      </c>
      <c r="I8" s="39">
        <v>0.46100000000000002</v>
      </c>
      <c r="J8" s="39">
        <v>0.91700000000000004</v>
      </c>
      <c r="L8" s="37">
        <v>4</v>
      </c>
      <c r="M8" s="52" t="s">
        <v>29</v>
      </c>
      <c r="N8" s="53">
        <v>0.91700000000000004</v>
      </c>
      <c r="O8" s="53">
        <v>0.85099999999999998</v>
      </c>
      <c r="P8" s="53">
        <v>0.82399999999999995</v>
      </c>
      <c r="Q8" s="53">
        <v>0.628</v>
      </c>
      <c r="R8" s="53">
        <v>0.74099999999999999</v>
      </c>
      <c r="S8" s="53">
        <v>0.58299999999999996</v>
      </c>
      <c r="T8" s="53">
        <v>0.44700000000000001</v>
      </c>
      <c r="U8" s="53">
        <v>0.371</v>
      </c>
      <c r="V8" s="53">
        <v>0.34200000000000003</v>
      </c>
      <c r="W8" s="53">
        <v>0.60099999999999998</v>
      </c>
      <c r="X8" s="53">
        <v>0.76200000000000001</v>
      </c>
      <c r="Y8" s="53">
        <v>0.64800000000000002</v>
      </c>
      <c r="Z8" s="53">
        <v>0.46100000000000002</v>
      </c>
    </row>
    <row r="9" spans="2:27" ht="21.6" x14ac:dyDescent="0.25">
      <c r="B9" s="37">
        <v>5</v>
      </c>
      <c r="C9" s="38" t="s">
        <v>30</v>
      </c>
      <c r="D9" s="40">
        <v>2.0000000000000001E-4</v>
      </c>
      <c r="E9" s="40">
        <v>2.0000000000000001E-4</v>
      </c>
      <c r="F9" s="40">
        <v>2.0000000000000001E-4</v>
      </c>
      <c r="G9" s="40">
        <v>2.0000000000000001E-4</v>
      </c>
      <c r="H9" s="40">
        <v>2.0000000000000001E-4</v>
      </c>
      <c r="I9" s="40">
        <v>2.0000000000000001E-4</v>
      </c>
      <c r="J9" s="40">
        <v>2.0000000000000001E-4</v>
      </c>
      <c r="L9" s="37">
        <v>5</v>
      </c>
      <c r="M9" s="38" t="s">
        <v>30</v>
      </c>
      <c r="N9" s="40">
        <v>2.0000000000000001E-4</v>
      </c>
      <c r="O9" s="40">
        <v>2.0000000000000001E-4</v>
      </c>
      <c r="P9" s="40">
        <v>2.0000000000000001E-4</v>
      </c>
      <c r="Q9" s="40">
        <v>2.0000000000000001E-4</v>
      </c>
      <c r="R9" s="40">
        <v>2.0000000000000001E-4</v>
      </c>
      <c r="S9" s="40">
        <v>2.0000000000000001E-4</v>
      </c>
      <c r="T9" s="40">
        <v>2.0000000000000001E-4</v>
      </c>
      <c r="U9" s="40">
        <v>2.0000000000000001E-4</v>
      </c>
      <c r="V9" s="40">
        <v>2.0000000000000001E-4</v>
      </c>
      <c r="W9" s="40">
        <v>2.0000000000000001E-4</v>
      </c>
      <c r="X9" s="40">
        <v>2.0000000000000001E-4</v>
      </c>
      <c r="Y9" s="40">
        <v>2.0000000000000001E-4</v>
      </c>
      <c r="Z9" s="40">
        <v>2.0000000000000001E-4</v>
      </c>
    </row>
    <row r="10" spans="2:27" ht="32.4" x14ac:dyDescent="0.25">
      <c r="B10" s="37">
        <v>6</v>
      </c>
      <c r="C10" s="38" t="s">
        <v>31</v>
      </c>
      <c r="D10" s="39">
        <v>0.46200000000000002</v>
      </c>
      <c r="E10" s="39">
        <v>9.1999999999999998E-2</v>
      </c>
      <c r="F10" s="39">
        <v>4.5999999999999999E-2</v>
      </c>
      <c r="G10" s="39">
        <v>2.3E-2</v>
      </c>
      <c r="H10" s="39">
        <v>1.4999999999999999E-2</v>
      </c>
      <c r="I10" s="39">
        <v>1.2E-2</v>
      </c>
      <c r="J10" s="39">
        <v>8.9999999999999993E-3</v>
      </c>
      <c r="L10" s="37">
        <v>6</v>
      </c>
      <c r="M10" s="38" t="s">
        <v>32</v>
      </c>
      <c r="N10" s="39">
        <v>0.57699999999999996</v>
      </c>
      <c r="O10" s="39">
        <v>0.57699999999999996</v>
      </c>
      <c r="P10" s="39">
        <v>0.57699999999999996</v>
      </c>
      <c r="Q10" s="39">
        <v>0.57699999999999996</v>
      </c>
      <c r="R10" s="39">
        <v>0.57699999999999996</v>
      </c>
      <c r="S10" s="39">
        <v>0.57699999999999996</v>
      </c>
      <c r="T10" s="39">
        <v>0.57699999999999996</v>
      </c>
      <c r="U10" s="39">
        <v>0.57699999999999996</v>
      </c>
      <c r="V10" s="39">
        <v>0.57699999999999996</v>
      </c>
      <c r="W10" s="39">
        <v>0.57699999999999996</v>
      </c>
      <c r="X10" s="39">
        <v>0.57699999999999996</v>
      </c>
      <c r="Y10" s="39">
        <v>0.57699999999999996</v>
      </c>
      <c r="Z10" s="39">
        <v>0.57699999999999996</v>
      </c>
      <c r="AA10" s="39"/>
    </row>
    <row r="11" spans="2:27" ht="21.6" x14ac:dyDescent="0.25">
      <c r="B11" s="37">
        <v>7</v>
      </c>
      <c r="C11" s="38" t="s">
        <v>32</v>
      </c>
      <c r="D11" s="39">
        <v>0.57699999999999996</v>
      </c>
      <c r="E11" s="39">
        <v>0.57699999999999996</v>
      </c>
      <c r="F11" s="39">
        <v>0.57699999999999996</v>
      </c>
      <c r="G11" s="39">
        <v>0.57699999999999996</v>
      </c>
      <c r="H11" s="39">
        <v>0.57699999999999996</v>
      </c>
      <c r="I11" s="39">
        <v>0.57699999999999996</v>
      </c>
      <c r="J11" s="39">
        <v>0.57699999999999996</v>
      </c>
      <c r="L11" s="37">
        <v>7</v>
      </c>
      <c r="M11" s="38" t="s">
        <v>34</v>
      </c>
      <c r="N11" s="39">
        <v>0.01</v>
      </c>
      <c r="O11" s="39">
        <v>0.01</v>
      </c>
      <c r="P11" s="39">
        <v>0.01</v>
      </c>
      <c r="Q11" s="39">
        <v>0.01</v>
      </c>
      <c r="R11" s="39">
        <v>0.01</v>
      </c>
      <c r="S11" s="39">
        <v>0.01</v>
      </c>
      <c r="T11" s="39">
        <v>0.01</v>
      </c>
      <c r="U11" s="39">
        <v>0.01</v>
      </c>
      <c r="V11" s="39">
        <v>0.01</v>
      </c>
      <c r="W11" s="39">
        <v>0.01</v>
      </c>
      <c r="X11" s="39">
        <v>0.01</v>
      </c>
      <c r="Y11" s="39">
        <v>0.01</v>
      </c>
      <c r="Z11" s="39">
        <v>0.01</v>
      </c>
    </row>
    <row r="12" spans="2:27" ht="21.6" x14ac:dyDescent="0.25">
      <c r="B12" s="37">
        <v>8</v>
      </c>
      <c r="C12" s="38" t="s">
        <v>33</v>
      </c>
      <c r="D12" s="39">
        <v>0.01</v>
      </c>
      <c r="E12" s="39">
        <v>0.01</v>
      </c>
      <c r="F12" s="39">
        <v>0.01</v>
      </c>
      <c r="G12" s="39">
        <v>0.01</v>
      </c>
      <c r="H12" s="39">
        <v>0.01</v>
      </c>
      <c r="I12" s="39">
        <v>0.01</v>
      </c>
      <c r="J12" s="39">
        <v>0.01</v>
      </c>
      <c r="L12" s="37">
        <v>8</v>
      </c>
      <c r="M12" s="38" t="s">
        <v>35</v>
      </c>
      <c r="N12" s="40">
        <v>5.0000000000000001E-4</v>
      </c>
      <c r="O12" s="40">
        <v>5.0000000000000001E-4</v>
      </c>
      <c r="P12" s="40">
        <v>5.0000000000000001E-4</v>
      </c>
      <c r="Q12" s="40">
        <v>5.0000000000000001E-4</v>
      </c>
      <c r="R12" s="40">
        <v>5.0000000000000001E-4</v>
      </c>
      <c r="S12" s="40">
        <v>5.0000000000000001E-4</v>
      </c>
      <c r="T12" s="40">
        <v>5.0000000000000001E-4</v>
      </c>
      <c r="U12" s="40">
        <v>5.0000000000000001E-4</v>
      </c>
      <c r="V12" s="40">
        <v>5.0000000000000001E-4</v>
      </c>
      <c r="W12" s="40">
        <v>5.0000000000000001E-4</v>
      </c>
      <c r="X12" s="40">
        <v>5.0000000000000001E-4</v>
      </c>
      <c r="Y12" s="40">
        <v>5.0000000000000001E-4</v>
      </c>
      <c r="Z12" s="40">
        <v>5.0000000000000001E-4</v>
      </c>
    </row>
    <row r="13" spans="2:27" ht="21.6" x14ac:dyDescent="0.25">
      <c r="B13" s="37">
        <v>9</v>
      </c>
      <c r="C13" s="38" t="s">
        <v>34</v>
      </c>
      <c r="D13" s="39">
        <v>0.01</v>
      </c>
      <c r="E13" s="39">
        <v>0.01</v>
      </c>
      <c r="F13" s="39">
        <v>0.01</v>
      </c>
      <c r="G13" s="39">
        <v>0.01</v>
      </c>
      <c r="H13" s="39">
        <v>0.01</v>
      </c>
      <c r="I13" s="39">
        <v>0.01</v>
      </c>
      <c r="J13" s="39">
        <v>0.01</v>
      </c>
      <c r="L13" s="37">
        <v>9</v>
      </c>
      <c r="M13" s="38" t="s">
        <v>36</v>
      </c>
      <c r="N13" s="39">
        <v>1.1319999999999999</v>
      </c>
      <c r="O13" s="39">
        <v>1.1319999999999999</v>
      </c>
      <c r="P13" s="39">
        <v>1.1319999999999999</v>
      </c>
      <c r="Q13" s="39">
        <v>1.1319999999999999</v>
      </c>
      <c r="R13" s="39">
        <v>1.1319999999999999</v>
      </c>
      <c r="S13" s="39">
        <v>1.1319999999999999</v>
      </c>
      <c r="T13" s="39">
        <v>1.1319999999999999</v>
      </c>
      <c r="U13" s="39">
        <v>1.1319999999999999</v>
      </c>
      <c r="V13" s="39">
        <v>1.1319999999999999</v>
      </c>
      <c r="W13" s="39">
        <v>1.1319999999999999</v>
      </c>
      <c r="X13" s="39">
        <v>1.1319999999999999</v>
      </c>
      <c r="Y13" s="39">
        <v>1.1319999999999999</v>
      </c>
      <c r="Z13" s="39">
        <v>1.1319999999999999</v>
      </c>
    </row>
    <row r="14" spans="2:27" ht="21.6" x14ac:dyDescent="0.25">
      <c r="B14" s="37">
        <v>10</v>
      </c>
      <c r="C14" s="38" t="s">
        <v>35</v>
      </c>
      <c r="D14" s="40">
        <v>5.0000000000000001E-4</v>
      </c>
      <c r="E14" s="40">
        <v>5.0000000000000001E-4</v>
      </c>
      <c r="F14" s="40">
        <v>5.0000000000000001E-4</v>
      </c>
      <c r="G14" s="40">
        <v>8.0000000000000004E-4</v>
      </c>
      <c r="H14" s="40">
        <v>8.0000000000000004E-4</v>
      </c>
      <c r="I14" s="40">
        <v>8.9999999999999998E-4</v>
      </c>
      <c r="J14" s="39">
        <v>1E-3</v>
      </c>
      <c r="L14" s="37">
        <v>10</v>
      </c>
      <c r="M14" s="52" t="s">
        <v>37</v>
      </c>
      <c r="N14" s="53">
        <v>0.41699999999999998</v>
      </c>
      <c r="O14" s="53">
        <v>0.36499999999999999</v>
      </c>
      <c r="P14" s="53">
        <v>0.41</v>
      </c>
      <c r="Q14" s="53">
        <v>0.32700000000000001</v>
      </c>
      <c r="R14" s="53">
        <v>0.46400000000000002</v>
      </c>
      <c r="S14" s="53">
        <v>0.48799999999999999</v>
      </c>
      <c r="T14" s="53">
        <v>0.68500000000000005</v>
      </c>
      <c r="U14" s="53">
        <v>0.55300000000000005</v>
      </c>
      <c r="V14" s="53">
        <v>0.47299999999999998</v>
      </c>
      <c r="W14" s="53">
        <v>0.29399999999999998</v>
      </c>
      <c r="X14" s="53">
        <v>0.61699999999999999</v>
      </c>
      <c r="Y14" s="53">
        <v>0.33600000000000002</v>
      </c>
      <c r="Z14" s="53">
        <v>0.48099999999999998</v>
      </c>
    </row>
    <row r="15" spans="2:27" ht="21.6" x14ac:dyDescent="0.25">
      <c r="B15" s="37">
        <v>11</v>
      </c>
      <c r="C15" s="38" t="s">
        <v>36</v>
      </c>
      <c r="D15" s="39">
        <v>1.1319999999999999</v>
      </c>
      <c r="E15" s="39">
        <v>1.1319999999999999</v>
      </c>
      <c r="F15" s="39">
        <v>1.1319999999999999</v>
      </c>
      <c r="G15" s="39">
        <v>1.1319999999999999</v>
      </c>
      <c r="H15" s="39">
        <v>1.1319999999999999</v>
      </c>
      <c r="I15" s="39">
        <v>1.1319999999999999</v>
      </c>
      <c r="J15" s="39">
        <v>1.1319999999999999</v>
      </c>
      <c r="L15" s="37">
        <v>11</v>
      </c>
      <c r="M15" s="52" t="s">
        <v>38</v>
      </c>
      <c r="N15" s="53">
        <v>2.9000000000000001E-2</v>
      </c>
      <c r="O15" s="53">
        <v>3.6999999999999998E-2</v>
      </c>
      <c r="P15" s="53">
        <v>0.03</v>
      </c>
      <c r="Q15" s="53">
        <v>1.7999999999999999E-2</v>
      </c>
      <c r="R15" s="53">
        <v>4.1000000000000002E-2</v>
      </c>
      <c r="S15" s="53">
        <v>3.4000000000000002E-2</v>
      </c>
      <c r="T15" s="53">
        <v>6.3E-2</v>
      </c>
      <c r="U15" s="53">
        <v>2.1999999999999999E-2</v>
      </c>
      <c r="V15" s="53">
        <v>3.1E-2</v>
      </c>
      <c r="W15" s="53">
        <v>4.3999999999999997E-2</v>
      </c>
      <c r="X15" s="53">
        <v>3.7999999999999999E-2</v>
      </c>
      <c r="Y15" s="53">
        <v>2.7E-2</v>
      </c>
      <c r="Z15" s="53">
        <v>3.3000000000000002E-2</v>
      </c>
    </row>
    <row r="16" spans="2:27" ht="22.2" thickBot="1" x14ac:dyDescent="0.3">
      <c r="B16" s="37">
        <v>12</v>
      </c>
      <c r="C16" s="38" t="s">
        <v>37</v>
      </c>
      <c r="D16" s="39">
        <v>0.41699999999999998</v>
      </c>
      <c r="E16" s="39">
        <v>0.36499999999999999</v>
      </c>
      <c r="F16" s="39">
        <v>0.41</v>
      </c>
      <c r="G16" s="39">
        <v>0.32700000000000001</v>
      </c>
      <c r="H16" s="39">
        <v>0.46400000000000002</v>
      </c>
      <c r="I16" s="39">
        <v>0.48799999999999999</v>
      </c>
      <c r="J16" s="39">
        <v>0.68500000000000005</v>
      </c>
      <c r="L16" s="37">
        <v>12</v>
      </c>
      <c r="M16" s="38" t="s">
        <v>40</v>
      </c>
      <c r="N16" s="39">
        <v>3.7999999999999999E-2</v>
      </c>
      <c r="O16" s="39">
        <v>5.8000000000000003E-2</v>
      </c>
      <c r="P16" s="39">
        <v>3.4000000000000002E-2</v>
      </c>
      <c r="Q16" s="39">
        <v>1.4999999999999999E-2</v>
      </c>
      <c r="R16" s="39">
        <v>4.0000000000000001E-3</v>
      </c>
      <c r="S16" s="39">
        <v>7.3999999999999996E-2</v>
      </c>
      <c r="T16" s="39">
        <v>8.2000000000000003E-2</v>
      </c>
      <c r="U16" s="39">
        <v>4.2999999999999997E-2</v>
      </c>
      <c r="V16" s="39">
        <v>3.2000000000000001E-2</v>
      </c>
      <c r="W16" s="39">
        <v>6.7000000000000004E-2</v>
      </c>
      <c r="X16" s="39">
        <v>4.5999999999999999E-2</v>
      </c>
      <c r="Y16" s="39">
        <v>2.8000000000000001E-2</v>
      </c>
      <c r="Z16" s="39">
        <v>4.1000000000000002E-2</v>
      </c>
    </row>
    <row r="17" spans="2:26" ht="22.2" thickBot="1" x14ac:dyDescent="0.3">
      <c r="B17" s="37">
        <v>13</v>
      </c>
      <c r="C17" s="38" t="s">
        <v>38</v>
      </c>
      <c r="D17" s="39">
        <v>2.9000000000000001E-2</v>
      </c>
      <c r="E17" s="39">
        <v>3.6999999999999998E-2</v>
      </c>
      <c r="F17" s="39">
        <v>0.03</v>
      </c>
      <c r="G17" s="39">
        <v>1.7999999999999999E-2</v>
      </c>
      <c r="H17" s="39">
        <v>4.1000000000000002E-2</v>
      </c>
      <c r="I17" s="39">
        <v>3.4000000000000002E-2</v>
      </c>
      <c r="J17" s="39">
        <v>6.3E-2</v>
      </c>
      <c r="L17" s="37">
        <v>13</v>
      </c>
      <c r="M17" s="55" t="s">
        <v>59</v>
      </c>
      <c r="N17" s="54">
        <v>0.5</v>
      </c>
      <c r="O17" s="54">
        <v>0.5</v>
      </c>
      <c r="P17" s="54">
        <v>0.5</v>
      </c>
      <c r="Q17" s="54">
        <v>0.5</v>
      </c>
      <c r="R17" s="54">
        <v>0.5</v>
      </c>
      <c r="S17" s="54">
        <v>0.5</v>
      </c>
      <c r="T17" s="54">
        <v>0.5</v>
      </c>
      <c r="U17" s="54">
        <v>0.5</v>
      </c>
      <c r="V17" s="54">
        <v>0.5</v>
      </c>
      <c r="W17" s="54">
        <v>0.5</v>
      </c>
      <c r="X17" s="54">
        <v>0.5</v>
      </c>
      <c r="Y17" s="54">
        <v>0.5</v>
      </c>
      <c r="Z17" s="54">
        <v>0.5</v>
      </c>
    </row>
    <row r="18" spans="2:26" ht="33" thickBot="1" x14ac:dyDescent="0.3">
      <c r="B18" s="37">
        <v>14</v>
      </c>
      <c r="C18" s="38" t="s">
        <v>39</v>
      </c>
      <c r="D18" s="39">
        <v>0.57699999999999996</v>
      </c>
      <c r="E18" s="39">
        <v>0.57699999999999996</v>
      </c>
      <c r="F18" s="39">
        <v>0.57699999999999996</v>
      </c>
      <c r="G18" s="39">
        <v>0.57699999999999996</v>
      </c>
      <c r="H18" s="39">
        <v>0.57699999999999996</v>
      </c>
      <c r="I18" s="39">
        <v>0.57699999999999996</v>
      </c>
      <c r="J18" s="39">
        <v>0.57699999999999996</v>
      </c>
      <c r="L18" s="37">
        <v>14</v>
      </c>
      <c r="M18" s="42" t="s">
        <v>57</v>
      </c>
      <c r="N18" s="51">
        <v>1.0450573141540964</v>
      </c>
      <c r="O18" s="51">
        <v>0.84407980420789663</v>
      </c>
      <c r="P18" s="51">
        <v>1.1205866833302935</v>
      </c>
      <c r="Q18" s="51">
        <v>0.83543157404965762</v>
      </c>
      <c r="R18" s="51">
        <v>0.29820558261901581</v>
      </c>
      <c r="S18" s="51">
        <v>0.5962512458137178</v>
      </c>
      <c r="T18" s="51">
        <v>0.13371287934634918</v>
      </c>
      <c r="U18" s="51">
        <v>0.59585866825445588</v>
      </c>
      <c r="V18" s="51">
        <v>0.88595189580013556</v>
      </c>
      <c r="W18" s="51">
        <v>0.80200000000000005</v>
      </c>
      <c r="X18" s="51">
        <v>0.71804810419986498</v>
      </c>
      <c r="Y18" s="51">
        <v>0.53409620839972904</v>
      </c>
      <c r="Z18" s="51">
        <v>0.65014431259959404</v>
      </c>
    </row>
    <row r="19" spans="2:26" ht="22.2" thickBot="1" x14ac:dyDescent="0.3">
      <c r="B19" s="37">
        <v>15</v>
      </c>
      <c r="C19" s="38" t="s">
        <v>40</v>
      </c>
      <c r="D19" s="39">
        <v>3.7999999999999999E-2</v>
      </c>
      <c r="E19" s="39">
        <v>5.8000000000000003E-2</v>
      </c>
      <c r="F19" s="39">
        <v>3.4000000000000002E-2</v>
      </c>
      <c r="G19" s="39">
        <v>1.4999999999999999E-2</v>
      </c>
      <c r="H19" s="39">
        <v>4.0000000000000001E-3</v>
      </c>
      <c r="I19" s="39">
        <v>7.3999999999999996E-2</v>
      </c>
      <c r="J19" s="39">
        <v>0.38200000000000001</v>
      </c>
      <c r="L19" s="37">
        <v>15</v>
      </c>
      <c r="M19" s="42" t="s">
        <v>58</v>
      </c>
      <c r="N19" s="51">
        <v>2</v>
      </c>
      <c r="O19" s="51">
        <v>2</v>
      </c>
      <c r="P19" s="51">
        <v>2</v>
      </c>
      <c r="Q19" s="51">
        <v>2</v>
      </c>
      <c r="R19" s="51">
        <v>2</v>
      </c>
      <c r="S19" s="51">
        <v>2</v>
      </c>
      <c r="T19" s="51">
        <v>2</v>
      </c>
      <c r="U19" s="51">
        <v>2</v>
      </c>
      <c r="V19" s="51">
        <v>2</v>
      </c>
      <c r="W19" s="51">
        <v>2</v>
      </c>
      <c r="X19" s="51">
        <v>2</v>
      </c>
      <c r="Y19" s="51">
        <v>2</v>
      </c>
      <c r="Z19" s="51">
        <v>2</v>
      </c>
    </row>
    <row r="20" spans="2:26" ht="22.2" thickBot="1" x14ac:dyDescent="0.3">
      <c r="B20" s="41">
        <v>16</v>
      </c>
      <c r="C20" s="42" t="s">
        <v>41</v>
      </c>
      <c r="D20" s="43">
        <v>0.80200000000000005</v>
      </c>
      <c r="E20" s="43">
        <v>1.274</v>
      </c>
      <c r="F20" s="43">
        <v>1.349</v>
      </c>
      <c r="G20" s="43">
        <v>1.6779999999999999</v>
      </c>
      <c r="H20" s="43">
        <v>1.407</v>
      </c>
      <c r="I20" s="43">
        <v>1.383</v>
      </c>
      <c r="J20" s="43">
        <v>1.4970000000000001</v>
      </c>
      <c r="L20" s="37">
        <v>16</v>
      </c>
      <c r="M20" s="42" t="s">
        <v>41</v>
      </c>
      <c r="N20" s="51">
        <v>1.8</v>
      </c>
      <c r="O20" s="51">
        <v>1.9890000000000001</v>
      </c>
      <c r="P20" s="51">
        <v>2.1030000000000002</v>
      </c>
      <c r="Q20" s="51">
        <v>2.3610000000000002</v>
      </c>
      <c r="R20" s="51">
        <v>2.165</v>
      </c>
      <c r="S20" s="51">
        <v>2.1070000000000002</v>
      </c>
      <c r="T20" s="51">
        <v>2.4020000000000001</v>
      </c>
      <c r="U20" s="51">
        <v>2.4329999999999998</v>
      </c>
      <c r="V20" s="51">
        <v>2.5081428571428601</v>
      </c>
      <c r="W20" s="51">
        <v>2.5832857142857102</v>
      </c>
      <c r="X20" s="51">
        <v>2.65842857142857</v>
      </c>
      <c r="Y20" s="51">
        <v>2.7335714285714299</v>
      </c>
      <c r="Z20" s="51">
        <v>2.8087142857142902</v>
      </c>
    </row>
    <row r="21" spans="2:26" ht="22.2" thickBot="1" x14ac:dyDescent="0.3">
      <c r="B21" s="44"/>
      <c r="C21" s="42" t="s">
        <v>42</v>
      </c>
      <c r="D21" s="43">
        <v>1.8</v>
      </c>
      <c r="E21" s="43">
        <v>1.9890000000000001</v>
      </c>
      <c r="F21" s="43">
        <v>2.1030000000000002</v>
      </c>
      <c r="G21" s="43">
        <v>2.3610000000000002</v>
      </c>
      <c r="H21" s="43">
        <v>2.165</v>
      </c>
      <c r="I21" s="43">
        <v>2.1070000000000002</v>
      </c>
      <c r="J21" s="43">
        <v>2.4020000000000001</v>
      </c>
      <c r="L21" s="37">
        <v>17</v>
      </c>
      <c r="M21" s="42" t="s">
        <v>42</v>
      </c>
      <c r="N21" s="51">
        <f t="shared" ref="N21:Z21" si="0">N45</f>
        <v>3.3665495807825216</v>
      </c>
      <c r="O21" s="51">
        <f t="shared" si="0"/>
        <v>3.3568680352184894</v>
      </c>
      <c r="P21" s="51">
        <f t="shared" si="0"/>
        <v>3.5018651894179462</v>
      </c>
      <c r="Q21" s="51">
        <f t="shared" si="0"/>
        <v>3.5367785066242257</v>
      </c>
      <c r="R21" s="51">
        <f t="shared" si="0"/>
        <v>3.3580782985965572</v>
      </c>
      <c r="S21" s="51">
        <f t="shared" si="0"/>
        <v>3.3345995019093988</v>
      </c>
      <c r="T21" s="51">
        <f t="shared" si="0"/>
        <v>3.4940495737901447</v>
      </c>
      <c r="U21" s="51">
        <f t="shared" si="0"/>
        <v>3.5293932683301206</v>
      </c>
      <c r="V21" s="51">
        <f t="shared" si="0"/>
        <v>3.6268225271590837</v>
      </c>
      <c r="W21" s="51">
        <f t="shared" si="0"/>
        <v>3.6755364739902436</v>
      </c>
      <c r="X21" s="51">
        <f t="shared" si="0"/>
        <v>3.7794566857331184</v>
      </c>
      <c r="Y21" s="51">
        <f t="shared" si="0"/>
        <v>3.7452926193995864</v>
      </c>
      <c r="Z21" s="51">
        <f t="shared" si="0"/>
        <v>3.807143923728276</v>
      </c>
    </row>
    <row r="22" spans="2:26" ht="23.4" thickBot="1" x14ac:dyDescent="0.3">
      <c r="B22" s="45"/>
      <c r="C22" s="46" t="s">
        <v>43</v>
      </c>
      <c r="D22" s="47">
        <v>3.6</v>
      </c>
      <c r="E22" s="47">
        <v>3.9780000000000002</v>
      </c>
      <c r="F22" s="47">
        <v>4.2060000000000004</v>
      </c>
      <c r="G22" s="47">
        <v>4.7210000000000001</v>
      </c>
      <c r="H22" s="47">
        <v>4.33</v>
      </c>
      <c r="I22" s="47">
        <v>4.2140000000000004</v>
      </c>
      <c r="J22" s="47">
        <v>4.8040000000000003</v>
      </c>
      <c r="L22" s="44"/>
      <c r="M22" s="49" t="s">
        <v>44</v>
      </c>
      <c r="N22" s="50">
        <f t="shared" ref="N22:Z22" si="1">N47</f>
        <v>0.60544908297561761</v>
      </c>
      <c r="O22" s="50">
        <f t="shared" si="1"/>
        <v>0.60364599726111612</v>
      </c>
      <c r="P22" s="50">
        <f t="shared" si="1"/>
        <v>0.6306894408431829</v>
      </c>
      <c r="Q22" s="50">
        <f t="shared" si="1"/>
        <v>0.6372137267716077</v>
      </c>
      <c r="R22" s="50">
        <f t="shared" si="1"/>
        <v>0.60387137557677051</v>
      </c>
      <c r="S22" s="50">
        <f t="shared" si="1"/>
        <v>0.59950013789989609</v>
      </c>
      <c r="T22" s="50">
        <f t="shared" si="1"/>
        <v>0.62922960013223839</v>
      </c>
      <c r="U22" s="50">
        <f t="shared" si="1"/>
        <v>0.63583323129146629</v>
      </c>
      <c r="V22" s="50">
        <f t="shared" si="1"/>
        <v>0.65406299449202066</v>
      </c>
      <c r="W22" s="50">
        <f t="shared" si="1"/>
        <v>0.66319211580301385</v>
      </c>
      <c r="X22" s="50">
        <f t="shared" si="1"/>
        <v>0.68269916217045723</v>
      </c>
      <c r="Y22" s="50">
        <f t="shared" si="1"/>
        <v>0.67628132991736623</v>
      </c>
      <c r="Z22" s="50">
        <f t="shared" si="1"/>
        <v>0.6879037818985565</v>
      </c>
    </row>
    <row r="23" spans="2:26" ht="22.8" thickBot="1" x14ac:dyDescent="0.3">
      <c r="B23" s="48"/>
      <c r="C23" s="49" t="s">
        <v>44</v>
      </c>
      <c r="D23" s="48">
        <v>0.32</v>
      </c>
      <c r="E23" s="48">
        <v>0.35</v>
      </c>
      <c r="F23" s="48">
        <v>0.37</v>
      </c>
      <c r="G23" s="48">
        <v>0.42</v>
      </c>
      <c r="H23" s="48">
        <v>0.38</v>
      </c>
      <c r="I23" s="48">
        <v>0.37</v>
      </c>
      <c r="J23" s="48">
        <v>0.43</v>
      </c>
      <c r="L23" s="45"/>
    </row>
    <row r="24" spans="2:26" ht="15" thickTop="1" thickBot="1" x14ac:dyDescent="0.3">
      <c r="L24" s="48"/>
    </row>
    <row r="25" spans="2:26" ht="14.4" thickTop="1" x14ac:dyDescent="0.25">
      <c r="D25">
        <f>D5^2</f>
        <v>9.6099999999999994E-4</v>
      </c>
      <c r="N25">
        <f t="shared" ref="N25:Z25" si="2">N5^2</f>
        <v>9.6099999999999994E-4</v>
      </c>
      <c r="O25">
        <f t="shared" si="2"/>
        <v>9.6099999999999994E-4</v>
      </c>
      <c r="P25">
        <f t="shared" si="2"/>
        <v>9.6099999999999994E-4</v>
      </c>
      <c r="Q25">
        <f t="shared" si="2"/>
        <v>9.6099999999999994E-4</v>
      </c>
      <c r="R25">
        <f t="shared" si="2"/>
        <v>9.6099999999999994E-4</v>
      </c>
      <c r="S25">
        <f t="shared" si="2"/>
        <v>9.6099999999999994E-4</v>
      </c>
      <c r="T25">
        <f t="shared" si="2"/>
        <v>9.6099999999999994E-4</v>
      </c>
      <c r="U25">
        <f t="shared" si="2"/>
        <v>9.6099999999999994E-4</v>
      </c>
      <c r="V25">
        <f t="shared" si="2"/>
        <v>9.6099999999999994E-4</v>
      </c>
      <c r="W25">
        <f t="shared" si="2"/>
        <v>9.6099999999999994E-4</v>
      </c>
      <c r="X25">
        <f t="shared" si="2"/>
        <v>9.6099999999999994E-4</v>
      </c>
      <c r="Y25">
        <f t="shared" si="2"/>
        <v>9.6099999999999994E-4</v>
      </c>
      <c r="Z25">
        <f t="shared" si="2"/>
        <v>9.6099999999999994E-4</v>
      </c>
    </row>
    <row r="26" spans="2:26" x14ac:dyDescent="0.25">
      <c r="D26">
        <f t="shared" ref="D26:D40" si="3">D6^2</f>
        <v>9.0000000000000002E-6</v>
      </c>
      <c r="N26">
        <f t="shared" ref="N26:Z26" si="4">N6^2</f>
        <v>9.0000000000000002E-6</v>
      </c>
      <c r="O26">
        <f t="shared" si="4"/>
        <v>9.0000000000000002E-6</v>
      </c>
      <c r="P26">
        <f t="shared" si="4"/>
        <v>9.0000000000000002E-6</v>
      </c>
      <c r="Q26">
        <f t="shared" si="4"/>
        <v>9.0000000000000002E-6</v>
      </c>
      <c r="R26">
        <f t="shared" si="4"/>
        <v>9.0000000000000002E-6</v>
      </c>
      <c r="S26">
        <f t="shared" si="4"/>
        <v>9.0000000000000002E-6</v>
      </c>
      <c r="T26">
        <f t="shared" si="4"/>
        <v>9.0000000000000002E-6</v>
      </c>
      <c r="U26">
        <f t="shared" si="4"/>
        <v>9.0000000000000002E-6</v>
      </c>
      <c r="V26">
        <f t="shared" si="4"/>
        <v>9.0000000000000002E-6</v>
      </c>
      <c r="W26">
        <f t="shared" si="4"/>
        <v>9.0000000000000002E-6</v>
      </c>
      <c r="X26">
        <f t="shared" si="4"/>
        <v>9.0000000000000002E-6</v>
      </c>
      <c r="Y26">
        <f t="shared" si="4"/>
        <v>9.0000000000000002E-6</v>
      </c>
      <c r="Z26">
        <f t="shared" si="4"/>
        <v>9.0000000000000002E-6</v>
      </c>
    </row>
    <row r="27" spans="2:26" x14ac:dyDescent="0.25">
      <c r="D27">
        <f t="shared" si="3"/>
        <v>0.11902499999999998</v>
      </c>
      <c r="N27">
        <f t="shared" ref="N27:Z27" si="5">N7^2</f>
        <v>0.11902499999999998</v>
      </c>
      <c r="O27">
        <f t="shared" si="5"/>
        <v>0.11902499999999998</v>
      </c>
      <c r="P27">
        <f t="shared" si="5"/>
        <v>0.11902499999999998</v>
      </c>
      <c r="Q27">
        <f t="shared" si="5"/>
        <v>0.11902499999999998</v>
      </c>
      <c r="R27">
        <f t="shared" si="5"/>
        <v>0.11902499999999998</v>
      </c>
      <c r="S27">
        <f t="shared" si="5"/>
        <v>0.11902499999999998</v>
      </c>
      <c r="T27">
        <f t="shared" si="5"/>
        <v>0.11902499999999998</v>
      </c>
      <c r="U27">
        <f t="shared" si="5"/>
        <v>0.11902499999999998</v>
      </c>
      <c r="V27">
        <f t="shared" si="5"/>
        <v>0.11902499999999998</v>
      </c>
      <c r="W27">
        <f t="shared" si="5"/>
        <v>0.11902499999999998</v>
      </c>
      <c r="X27">
        <f t="shared" si="5"/>
        <v>0.11902499999999998</v>
      </c>
      <c r="Y27">
        <f t="shared" si="5"/>
        <v>0.11902499999999998</v>
      </c>
      <c r="Z27">
        <f t="shared" si="5"/>
        <v>0.11902499999999998</v>
      </c>
    </row>
    <row r="28" spans="2:26" x14ac:dyDescent="0.25">
      <c r="D28">
        <f t="shared" si="3"/>
        <v>0.13764099999999999</v>
      </c>
      <c r="N28">
        <f t="shared" ref="N28:Z28" si="6">N8^2</f>
        <v>0.84088900000000011</v>
      </c>
      <c r="O28">
        <f t="shared" si="6"/>
        <v>0.72420099999999998</v>
      </c>
      <c r="P28">
        <f t="shared" si="6"/>
        <v>0.67897599999999991</v>
      </c>
      <c r="Q28">
        <f t="shared" si="6"/>
        <v>0.39438400000000001</v>
      </c>
      <c r="R28">
        <f t="shared" si="6"/>
        <v>0.54908100000000004</v>
      </c>
      <c r="S28">
        <f t="shared" si="6"/>
        <v>0.33988899999999994</v>
      </c>
      <c r="T28">
        <f t="shared" si="6"/>
        <v>0.19980900000000001</v>
      </c>
      <c r="U28">
        <f t="shared" si="6"/>
        <v>0.13764099999999999</v>
      </c>
      <c r="V28">
        <f t="shared" si="6"/>
        <v>0.11696400000000001</v>
      </c>
      <c r="W28">
        <f t="shared" si="6"/>
        <v>0.36120099999999999</v>
      </c>
      <c r="X28">
        <f t="shared" si="6"/>
        <v>0.58064400000000005</v>
      </c>
      <c r="Y28">
        <f t="shared" si="6"/>
        <v>0.419904</v>
      </c>
      <c r="Z28">
        <f t="shared" si="6"/>
        <v>0.21252100000000002</v>
      </c>
    </row>
    <row r="29" spans="2:26" x14ac:dyDescent="0.25">
      <c r="D29">
        <f t="shared" si="3"/>
        <v>4.0000000000000001E-8</v>
      </c>
      <c r="N29">
        <f t="shared" ref="N29:Z29" si="7">N9^2</f>
        <v>4.0000000000000001E-8</v>
      </c>
      <c r="O29">
        <f t="shared" si="7"/>
        <v>4.0000000000000001E-8</v>
      </c>
      <c r="P29">
        <f t="shared" si="7"/>
        <v>4.0000000000000001E-8</v>
      </c>
      <c r="Q29">
        <f t="shared" si="7"/>
        <v>4.0000000000000001E-8</v>
      </c>
      <c r="R29">
        <f t="shared" si="7"/>
        <v>4.0000000000000001E-8</v>
      </c>
      <c r="S29">
        <f t="shared" si="7"/>
        <v>4.0000000000000001E-8</v>
      </c>
      <c r="T29">
        <f t="shared" si="7"/>
        <v>4.0000000000000001E-8</v>
      </c>
      <c r="U29">
        <f t="shared" si="7"/>
        <v>4.0000000000000001E-8</v>
      </c>
      <c r="V29">
        <f t="shared" si="7"/>
        <v>4.0000000000000001E-8</v>
      </c>
      <c r="W29">
        <f t="shared" si="7"/>
        <v>4.0000000000000001E-8</v>
      </c>
      <c r="X29">
        <f t="shared" si="7"/>
        <v>4.0000000000000001E-8</v>
      </c>
      <c r="Y29">
        <f t="shared" si="7"/>
        <v>4.0000000000000001E-8</v>
      </c>
      <c r="Z29">
        <f t="shared" si="7"/>
        <v>4.0000000000000001E-8</v>
      </c>
    </row>
    <row r="30" spans="2:26" x14ac:dyDescent="0.25">
      <c r="D30">
        <f t="shared" si="3"/>
        <v>0.21344400000000002</v>
      </c>
      <c r="N30">
        <f t="shared" ref="N30:Z30" si="8">N10^2</f>
        <v>0.33292899999999997</v>
      </c>
      <c r="O30">
        <f t="shared" si="8"/>
        <v>0.33292899999999997</v>
      </c>
      <c r="P30">
        <f t="shared" si="8"/>
        <v>0.33292899999999997</v>
      </c>
      <c r="Q30">
        <f t="shared" si="8"/>
        <v>0.33292899999999997</v>
      </c>
      <c r="R30">
        <f t="shared" si="8"/>
        <v>0.33292899999999997</v>
      </c>
      <c r="S30">
        <f t="shared" si="8"/>
        <v>0.33292899999999997</v>
      </c>
      <c r="T30">
        <f t="shared" si="8"/>
        <v>0.33292899999999997</v>
      </c>
      <c r="U30">
        <f t="shared" si="8"/>
        <v>0.33292899999999997</v>
      </c>
      <c r="V30">
        <f t="shared" si="8"/>
        <v>0.33292899999999997</v>
      </c>
      <c r="W30">
        <f t="shared" si="8"/>
        <v>0.33292899999999997</v>
      </c>
      <c r="X30">
        <f t="shared" si="8"/>
        <v>0.33292899999999997</v>
      </c>
      <c r="Y30">
        <f t="shared" si="8"/>
        <v>0.33292899999999997</v>
      </c>
      <c r="Z30">
        <f t="shared" si="8"/>
        <v>0.33292899999999997</v>
      </c>
    </row>
    <row r="31" spans="2:26" x14ac:dyDescent="0.25">
      <c r="D31">
        <f t="shared" si="3"/>
        <v>0.33292899999999997</v>
      </c>
      <c r="N31">
        <f t="shared" ref="N31:Z31" si="9">N11^2</f>
        <v>1E-4</v>
      </c>
      <c r="O31">
        <f t="shared" si="9"/>
        <v>1E-4</v>
      </c>
      <c r="P31">
        <f t="shared" si="9"/>
        <v>1E-4</v>
      </c>
      <c r="Q31">
        <f t="shared" si="9"/>
        <v>1E-4</v>
      </c>
      <c r="R31">
        <f t="shared" si="9"/>
        <v>1E-4</v>
      </c>
      <c r="S31">
        <f t="shared" si="9"/>
        <v>1E-4</v>
      </c>
      <c r="T31">
        <f t="shared" si="9"/>
        <v>1E-4</v>
      </c>
      <c r="U31">
        <f t="shared" si="9"/>
        <v>1E-4</v>
      </c>
      <c r="V31">
        <f t="shared" si="9"/>
        <v>1E-4</v>
      </c>
      <c r="W31">
        <f t="shared" si="9"/>
        <v>1E-4</v>
      </c>
      <c r="X31">
        <f t="shared" si="9"/>
        <v>1E-4</v>
      </c>
      <c r="Y31">
        <f t="shared" si="9"/>
        <v>1E-4</v>
      </c>
      <c r="Z31">
        <f t="shared" si="9"/>
        <v>1E-4</v>
      </c>
    </row>
    <row r="32" spans="2:26" x14ac:dyDescent="0.25">
      <c r="D32">
        <f t="shared" si="3"/>
        <v>1E-4</v>
      </c>
      <c r="N32">
        <f t="shared" ref="N32:Z32" si="10">N12^2</f>
        <v>2.4999999999999999E-7</v>
      </c>
      <c r="O32">
        <f t="shared" si="10"/>
        <v>2.4999999999999999E-7</v>
      </c>
      <c r="P32">
        <f t="shared" si="10"/>
        <v>2.4999999999999999E-7</v>
      </c>
      <c r="Q32">
        <f t="shared" si="10"/>
        <v>2.4999999999999999E-7</v>
      </c>
      <c r="R32">
        <f t="shared" si="10"/>
        <v>2.4999999999999999E-7</v>
      </c>
      <c r="S32">
        <f t="shared" si="10"/>
        <v>2.4999999999999999E-7</v>
      </c>
      <c r="T32">
        <f t="shared" si="10"/>
        <v>2.4999999999999999E-7</v>
      </c>
      <c r="U32">
        <f t="shared" si="10"/>
        <v>2.4999999999999999E-7</v>
      </c>
      <c r="V32">
        <f t="shared" si="10"/>
        <v>2.4999999999999999E-7</v>
      </c>
      <c r="W32">
        <f t="shared" si="10"/>
        <v>2.4999999999999999E-7</v>
      </c>
      <c r="X32">
        <f t="shared" si="10"/>
        <v>2.4999999999999999E-7</v>
      </c>
      <c r="Y32">
        <f t="shared" si="10"/>
        <v>2.4999999999999999E-7</v>
      </c>
      <c r="Z32">
        <f t="shared" si="10"/>
        <v>2.4999999999999999E-7</v>
      </c>
    </row>
    <row r="33" spans="4:26" x14ac:dyDescent="0.25">
      <c r="D33">
        <f t="shared" si="3"/>
        <v>1E-4</v>
      </c>
      <c r="N33">
        <f t="shared" ref="N33:Z33" si="11">N13^2</f>
        <v>1.2814239999999997</v>
      </c>
      <c r="O33">
        <f t="shared" si="11"/>
        <v>1.2814239999999997</v>
      </c>
      <c r="P33">
        <f t="shared" si="11"/>
        <v>1.2814239999999997</v>
      </c>
      <c r="Q33">
        <f t="shared" si="11"/>
        <v>1.2814239999999997</v>
      </c>
      <c r="R33">
        <f t="shared" si="11"/>
        <v>1.2814239999999997</v>
      </c>
      <c r="S33">
        <f t="shared" si="11"/>
        <v>1.2814239999999997</v>
      </c>
      <c r="T33">
        <f t="shared" si="11"/>
        <v>1.2814239999999997</v>
      </c>
      <c r="U33">
        <f t="shared" si="11"/>
        <v>1.2814239999999997</v>
      </c>
      <c r="V33">
        <f t="shared" si="11"/>
        <v>1.2814239999999997</v>
      </c>
      <c r="W33">
        <f t="shared" si="11"/>
        <v>1.2814239999999997</v>
      </c>
      <c r="X33">
        <f t="shared" si="11"/>
        <v>1.2814239999999997</v>
      </c>
      <c r="Y33">
        <f t="shared" si="11"/>
        <v>1.2814239999999997</v>
      </c>
      <c r="Z33">
        <f t="shared" si="11"/>
        <v>1.2814239999999997</v>
      </c>
    </row>
    <row r="34" spans="4:26" x14ac:dyDescent="0.25">
      <c r="D34">
        <f t="shared" si="3"/>
        <v>2.4999999999999999E-7</v>
      </c>
      <c r="N34">
        <f t="shared" ref="N34:Z34" si="12">N14^2</f>
        <v>0.17388899999999999</v>
      </c>
      <c r="O34">
        <f t="shared" si="12"/>
        <v>0.13322499999999998</v>
      </c>
      <c r="P34">
        <f t="shared" si="12"/>
        <v>0.16809999999999997</v>
      </c>
      <c r="Q34">
        <f t="shared" si="12"/>
        <v>0.10692900000000001</v>
      </c>
      <c r="R34">
        <f t="shared" si="12"/>
        <v>0.21529600000000002</v>
      </c>
      <c r="S34">
        <f t="shared" si="12"/>
        <v>0.23814399999999999</v>
      </c>
      <c r="T34">
        <f t="shared" si="12"/>
        <v>0.46922500000000006</v>
      </c>
      <c r="U34">
        <f t="shared" si="12"/>
        <v>0.30580900000000005</v>
      </c>
      <c r="V34">
        <f t="shared" si="12"/>
        <v>0.22372899999999998</v>
      </c>
      <c r="W34">
        <f t="shared" si="12"/>
        <v>8.6435999999999985E-2</v>
      </c>
      <c r="X34">
        <f t="shared" si="12"/>
        <v>0.380689</v>
      </c>
      <c r="Y34">
        <f t="shared" si="12"/>
        <v>0.11289600000000001</v>
      </c>
      <c r="Z34">
        <f t="shared" si="12"/>
        <v>0.23136099999999998</v>
      </c>
    </row>
    <row r="35" spans="4:26" x14ac:dyDescent="0.25">
      <c r="D35">
        <f t="shared" si="3"/>
        <v>1.2814239999999997</v>
      </c>
      <c r="N35">
        <f t="shared" ref="N35:Z35" si="13">N15^2</f>
        <v>8.4100000000000006E-4</v>
      </c>
      <c r="O35">
        <f t="shared" si="13"/>
        <v>1.3689999999999998E-3</v>
      </c>
      <c r="P35">
        <f t="shared" si="13"/>
        <v>8.9999999999999998E-4</v>
      </c>
      <c r="Q35">
        <f t="shared" si="13"/>
        <v>3.2399999999999996E-4</v>
      </c>
      <c r="R35">
        <f t="shared" si="13"/>
        <v>1.6810000000000002E-3</v>
      </c>
      <c r="S35">
        <f t="shared" si="13"/>
        <v>1.1560000000000001E-3</v>
      </c>
      <c r="T35">
        <f t="shared" si="13"/>
        <v>3.9690000000000003E-3</v>
      </c>
      <c r="U35">
        <f t="shared" si="13"/>
        <v>4.8399999999999995E-4</v>
      </c>
      <c r="V35">
        <f t="shared" si="13"/>
        <v>9.6099999999999994E-4</v>
      </c>
      <c r="W35">
        <f t="shared" si="13"/>
        <v>1.9359999999999998E-3</v>
      </c>
      <c r="X35">
        <f t="shared" si="13"/>
        <v>1.444E-3</v>
      </c>
      <c r="Y35">
        <f t="shared" si="13"/>
        <v>7.2899999999999994E-4</v>
      </c>
      <c r="Z35">
        <f t="shared" si="13"/>
        <v>1.0890000000000001E-3</v>
      </c>
    </row>
    <row r="36" spans="4:26" x14ac:dyDescent="0.25">
      <c r="D36">
        <f t="shared" si="3"/>
        <v>0.17388899999999999</v>
      </c>
      <c r="N36">
        <f t="shared" ref="N36:Z40" si="14">N16^2</f>
        <v>1.444E-3</v>
      </c>
      <c r="O36">
        <f t="shared" si="14"/>
        <v>3.3640000000000002E-3</v>
      </c>
      <c r="P36">
        <f t="shared" si="14"/>
        <v>1.1560000000000001E-3</v>
      </c>
      <c r="Q36">
        <f t="shared" si="14"/>
        <v>2.2499999999999999E-4</v>
      </c>
      <c r="R36">
        <f t="shared" si="14"/>
        <v>1.5999999999999999E-5</v>
      </c>
      <c r="S36">
        <f t="shared" si="14"/>
        <v>5.4759999999999991E-3</v>
      </c>
      <c r="T36">
        <f t="shared" si="14"/>
        <v>6.7240000000000008E-3</v>
      </c>
      <c r="U36">
        <f t="shared" si="14"/>
        <v>1.8489999999999997E-3</v>
      </c>
      <c r="V36">
        <f t="shared" si="14"/>
        <v>1.024E-3</v>
      </c>
      <c r="W36">
        <f t="shared" si="14"/>
        <v>4.4890000000000008E-3</v>
      </c>
      <c r="X36">
        <f t="shared" si="14"/>
        <v>2.1159999999999998E-3</v>
      </c>
      <c r="Y36">
        <f t="shared" si="14"/>
        <v>7.8400000000000008E-4</v>
      </c>
      <c r="Z36">
        <f t="shared" si="14"/>
        <v>1.6810000000000002E-3</v>
      </c>
    </row>
    <row r="37" spans="4:26" x14ac:dyDescent="0.25">
      <c r="D37">
        <f t="shared" si="3"/>
        <v>8.4100000000000006E-4</v>
      </c>
      <c r="N37">
        <f t="shared" si="14"/>
        <v>0.25</v>
      </c>
      <c r="O37">
        <f t="shared" ref="O37:Z37" si="15">O16^2</f>
        <v>3.3640000000000002E-3</v>
      </c>
      <c r="P37">
        <f t="shared" si="15"/>
        <v>1.1560000000000001E-3</v>
      </c>
      <c r="Q37">
        <f t="shared" si="15"/>
        <v>2.2499999999999999E-4</v>
      </c>
      <c r="R37">
        <f t="shared" si="15"/>
        <v>1.5999999999999999E-5</v>
      </c>
      <c r="S37">
        <f t="shared" si="15"/>
        <v>5.4759999999999991E-3</v>
      </c>
      <c r="T37">
        <f t="shared" si="15"/>
        <v>6.7240000000000008E-3</v>
      </c>
      <c r="U37">
        <f t="shared" si="15"/>
        <v>1.8489999999999997E-3</v>
      </c>
      <c r="V37">
        <f t="shared" si="15"/>
        <v>1.024E-3</v>
      </c>
      <c r="W37">
        <f t="shared" si="15"/>
        <v>4.4890000000000008E-3</v>
      </c>
      <c r="X37">
        <f t="shared" si="15"/>
        <v>2.1159999999999998E-3</v>
      </c>
      <c r="Y37">
        <f t="shared" si="15"/>
        <v>7.8400000000000008E-4</v>
      </c>
      <c r="Z37">
        <f t="shared" si="15"/>
        <v>1.6810000000000002E-3</v>
      </c>
    </row>
    <row r="38" spans="4:26" x14ac:dyDescent="0.25">
      <c r="D38">
        <f t="shared" si="3"/>
        <v>0.33292899999999997</v>
      </c>
      <c r="N38">
        <f t="shared" si="14"/>
        <v>1.0921447898669738</v>
      </c>
      <c r="O38">
        <f t="shared" ref="O38:Z38" si="16">O18^2</f>
        <v>0.71247071587164112</v>
      </c>
      <c r="P38">
        <f t="shared" si="16"/>
        <v>1.2557145148571875</v>
      </c>
      <c r="Q38">
        <f t="shared" si="16"/>
        <v>0.69794591491908853</v>
      </c>
      <c r="R38">
        <f t="shared" si="16"/>
        <v>8.8926569505146658E-2</v>
      </c>
      <c r="S38">
        <f t="shared" si="16"/>
        <v>0.35551554813441055</v>
      </c>
      <c r="T38">
        <f t="shared" si="16"/>
        <v>1.7879134103091332E-2</v>
      </c>
      <c r="U38">
        <f t="shared" si="16"/>
        <v>0.35504755253397369</v>
      </c>
      <c r="V38">
        <f t="shared" si="16"/>
        <v>0.78491076167185425</v>
      </c>
      <c r="W38">
        <f t="shared" si="16"/>
        <v>0.64320400000000011</v>
      </c>
      <c r="X38">
        <f t="shared" si="16"/>
        <v>0.51559307994502013</v>
      </c>
      <c r="Y38">
        <f t="shared" si="16"/>
        <v>0.2852587598269668</v>
      </c>
      <c r="Z38">
        <f t="shared" si="16"/>
        <v>0.42268762720559866</v>
      </c>
    </row>
    <row r="39" spans="4:26" x14ac:dyDescent="0.25">
      <c r="D39">
        <f t="shared" si="3"/>
        <v>1.444E-3</v>
      </c>
      <c r="N39">
        <f t="shared" si="14"/>
        <v>4</v>
      </c>
      <c r="O39">
        <f t="shared" si="14"/>
        <v>4</v>
      </c>
      <c r="P39">
        <f t="shared" si="14"/>
        <v>4</v>
      </c>
      <c r="Q39">
        <f t="shared" si="14"/>
        <v>4</v>
      </c>
      <c r="R39">
        <f t="shared" si="14"/>
        <v>4</v>
      </c>
      <c r="S39">
        <f t="shared" si="14"/>
        <v>4</v>
      </c>
      <c r="T39">
        <f t="shared" si="14"/>
        <v>4</v>
      </c>
      <c r="U39">
        <f t="shared" si="14"/>
        <v>4</v>
      </c>
      <c r="V39">
        <f t="shared" si="14"/>
        <v>4</v>
      </c>
      <c r="W39">
        <f t="shared" si="14"/>
        <v>4</v>
      </c>
      <c r="X39">
        <f t="shared" si="14"/>
        <v>4</v>
      </c>
      <c r="Y39">
        <f t="shared" si="14"/>
        <v>4</v>
      </c>
      <c r="Z39">
        <f t="shared" si="14"/>
        <v>4</v>
      </c>
    </row>
    <row r="40" spans="4:26" x14ac:dyDescent="0.25">
      <c r="D40">
        <f t="shared" si="3"/>
        <v>0.64320400000000011</v>
      </c>
      <c r="N40">
        <f t="shared" si="14"/>
        <v>3.24</v>
      </c>
      <c r="O40">
        <f t="shared" si="14"/>
        <v>3.9561210000000004</v>
      </c>
      <c r="P40">
        <f t="shared" si="14"/>
        <v>4.4226090000000005</v>
      </c>
      <c r="Q40">
        <f t="shared" si="14"/>
        <v>5.5743210000000012</v>
      </c>
      <c r="R40">
        <f t="shared" si="14"/>
        <v>4.6872249999999998</v>
      </c>
      <c r="S40">
        <f t="shared" si="14"/>
        <v>4.4394490000000006</v>
      </c>
      <c r="T40">
        <f t="shared" si="14"/>
        <v>5.7696040000000011</v>
      </c>
      <c r="U40">
        <f t="shared" si="14"/>
        <v>5.9194889999999996</v>
      </c>
      <c r="V40">
        <f t="shared" si="14"/>
        <v>6.2907805918367492</v>
      </c>
      <c r="W40">
        <f t="shared" si="14"/>
        <v>6.6733650816326318</v>
      </c>
      <c r="X40">
        <f t="shared" si="14"/>
        <v>7.0672424693877476</v>
      </c>
      <c r="Y40">
        <f t="shared" si="14"/>
        <v>7.4724127551020478</v>
      </c>
      <c r="Z40">
        <f t="shared" si="14"/>
        <v>7.8888759387755352</v>
      </c>
    </row>
    <row r="43" spans="4:26" x14ac:dyDescent="0.25">
      <c r="D43">
        <f>SUM(D25:D40)</f>
        <v>3.2379402899999992</v>
      </c>
    </row>
    <row r="44" spans="4:26" x14ac:dyDescent="0.25">
      <c r="D44">
        <f>SQRT(D43)</f>
        <v>1.7994277673749506</v>
      </c>
      <c r="N44">
        <f>SUM(N25:N40)</f>
        <v>11.333656079866973</v>
      </c>
      <c r="O44">
        <f t="shared" ref="O44:Z44" si="17">SUM(O25:O40)</f>
        <v>11.268563005871641</v>
      </c>
      <c r="P44">
        <f t="shared" si="17"/>
        <v>12.263059804857187</v>
      </c>
      <c r="Q44">
        <f t="shared" si="17"/>
        <v>12.508802204919089</v>
      </c>
      <c r="R44">
        <f t="shared" si="17"/>
        <v>11.276689859505147</v>
      </c>
      <c r="S44">
        <f t="shared" si="17"/>
        <v>11.119553838134411</v>
      </c>
      <c r="T44">
        <f t="shared" si="17"/>
        <v>12.208382424103092</v>
      </c>
      <c r="U44">
        <f t="shared" si="17"/>
        <v>12.456616842533972</v>
      </c>
      <c r="V44">
        <f t="shared" si="17"/>
        <v>13.153841643508603</v>
      </c>
      <c r="W44">
        <f t="shared" si="17"/>
        <v>13.509568371632632</v>
      </c>
      <c r="X44">
        <f t="shared" si="17"/>
        <v>14.284292839332767</v>
      </c>
      <c r="Y44">
        <f t="shared" si="17"/>
        <v>14.027216804929015</v>
      </c>
      <c r="Z44">
        <f t="shared" si="17"/>
        <v>14.494344855981133</v>
      </c>
    </row>
    <row r="45" spans="4:26" ht="22.2" thickBot="1" x14ac:dyDescent="0.3">
      <c r="D45">
        <f>D44*2</f>
        <v>3.5988555347499012</v>
      </c>
      <c r="M45" s="42" t="s">
        <v>42</v>
      </c>
      <c r="N45">
        <f>SQRT(N44)</f>
        <v>3.3665495807825216</v>
      </c>
      <c r="O45">
        <f t="shared" ref="O45:T45" si="18">SQRT(O44)</f>
        <v>3.3568680352184894</v>
      </c>
      <c r="P45">
        <f t="shared" si="18"/>
        <v>3.5018651894179462</v>
      </c>
      <c r="Q45">
        <f t="shared" si="18"/>
        <v>3.5367785066242257</v>
      </c>
      <c r="R45">
        <f t="shared" si="18"/>
        <v>3.3580782985965572</v>
      </c>
      <c r="S45">
        <f t="shared" si="18"/>
        <v>3.3345995019093988</v>
      </c>
      <c r="T45">
        <f t="shared" si="18"/>
        <v>3.4940495737901447</v>
      </c>
      <c r="U45">
        <f>SQRT(U44)</f>
        <v>3.5293932683301206</v>
      </c>
      <c r="V45">
        <f t="shared" ref="V45" si="19">SQRT(V44)</f>
        <v>3.6268225271590837</v>
      </c>
      <c r="W45">
        <f t="shared" ref="W45" si="20">SQRT(W44)</f>
        <v>3.6755364739902436</v>
      </c>
      <c r="X45">
        <f t="shared" ref="X45" si="21">SQRT(X44)</f>
        <v>3.7794566857331184</v>
      </c>
      <c r="Y45">
        <f t="shared" ref="Y45" si="22">SQRT(Y44)</f>
        <v>3.7452926193995864</v>
      </c>
      <c r="Z45">
        <f t="shared" ref="Z45" si="23">SQRT(Z44)</f>
        <v>3.807143923728276</v>
      </c>
    </row>
    <row r="46" spans="4:26" ht="23.4" thickBot="1" x14ac:dyDescent="0.3">
      <c r="D46">
        <f>20*LOG10(100/(100-D45))</f>
        <v>0.31835620327274927</v>
      </c>
      <c r="M46" s="46" t="s">
        <v>43</v>
      </c>
      <c r="N46">
        <f>N45*2</f>
        <v>6.7330991615650433</v>
      </c>
      <c r="O46">
        <f t="shared" ref="O46:T46" si="24">O45*2</f>
        <v>6.7137360704369788</v>
      </c>
      <c r="P46">
        <f t="shared" si="24"/>
        <v>7.0037303788358924</v>
      </c>
      <c r="Q46">
        <f t="shared" si="24"/>
        <v>7.0735570132484513</v>
      </c>
      <c r="R46">
        <f t="shared" si="24"/>
        <v>6.7161565971931143</v>
      </c>
      <c r="S46">
        <f t="shared" si="24"/>
        <v>6.6691990038187976</v>
      </c>
      <c r="T46">
        <f t="shared" si="24"/>
        <v>6.9880991475802894</v>
      </c>
      <c r="U46">
        <f>U45*2</f>
        <v>7.0587865366602411</v>
      </c>
      <c r="V46">
        <f t="shared" ref="V46" si="25">V45*2</f>
        <v>7.2536450543181674</v>
      </c>
      <c r="W46">
        <f t="shared" ref="W46" si="26">W45*2</f>
        <v>7.3510729479804873</v>
      </c>
      <c r="X46">
        <f t="shared" ref="X46" si="27">X45*2</f>
        <v>7.5589133714662369</v>
      </c>
      <c r="Y46">
        <f t="shared" ref="Y46" si="28">Y45*2</f>
        <v>7.4905852387991727</v>
      </c>
      <c r="Z46">
        <f t="shared" ref="Z46" si="29">Z45*2</f>
        <v>7.6142878474565521</v>
      </c>
    </row>
    <row r="47" spans="4:26" ht="22.8" thickBot="1" x14ac:dyDescent="0.3">
      <c r="M47" s="49" t="s">
        <v>44</v>
      </c>
      <c r="N47">
        <f t="shared" ref="N47:Z47" si="30">20*LOG10(100/(100-N46))</f>
        <v>0.60544908297561761</v>
      </c>
      <c r="O47">
        <f t="shared" si="30"/>
        <v>0.60364599726111612</v>
      </c>
      <c r="P47">
        <f t="shared" si="30"/>
        <v>0.6306894408431829</v>
      </c>
      <c r="Q47">
        <f t="shared" si="30"/>
        <v>0.6372137267716077</v>
      </c>
      <c r="R47">
        <f t="shared" si="30"/>
        <v>0.60387137557677051</v>
      </c>
      <c r="S47">
        <f t="shared" si="30"/>
        <v>0.59950013789989609</v>
      </c>
      <c r="T47">
        <f t="shared" si="30"/>
        <v>0.62922960013223839</v>
      </c>
      <c r="U47">
        <f t="shared" si="30"/>
        <v>0.63583323129146629</v>
      </c>
      <c r="V47">
        <f t="shared" si="30"/>
        <v>0.65406299449202066</v>
      </c>
      <c r="W47">
        <f t="shared" si="30"/>
        <v>0.66319211580301385</v>
      </c>
      <c r="X47">
        <f t="shared" si="30"/>
        <v>0.68269916217045723</v>
      </c>
      <c r="Y47">
        <f t="shared" si="30"/>
        <v>0.67628132991736623</v>
      </c>
      <c r="Z47">
        <f t="shared" si="30"/>
        <v>0.6879037818985565</v>
      </c>
    </row>
    <row r="48" spans="4:26" ht="14.4" thickTop="1" x14ac:dyDescent="0.2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灵敏度</vt:lpstr>
      <vt:lpstr>重复性</vt:lpstr>
      <vt:lpstr>薄膜扫描</vt:lpstr>
      <vt:lpstr>不确定度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2024-08-28T02:17:50Z</dcterms:modified>
</cp:coreProperties>
</file>