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mansteigstra/Dropbox/Covid 19/"/>
    </mc:Choice>
  </mc:AlternateContent>
  <xr:revisionPtr revIDLastSave="0" documentId="13_ncr:1_{0AAC7A0B-BD87-4141-A545-6C1AE9005B97}" xr6:coauthVersionLast="36" xr6:coauthVersionMax="36" xr10:uidLastSave="{00000000-0000-0000-0000-000000000000}"/>
  <bookViews>
    <workbookView xWindow="0" yWindow="500" windowWidth="23240" windowHeight="14880" activeTab="1" xr2:uid="{F8A181A6-38AA-9647-A04A-CF2C3E44EE46}"/>
  </bookViews>
  <sheets>
    <sheet name="Model" sheetId="1" r:id="rId1"/>
    <sheet name="Grafieken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R92" i="1" s="1"/>
  <c r="AQ92" i="1"/>
  <c r="AQ93" i="1"/>
  <c r="AR94" i="1" s="1"/>
  <c r="AR93" i="1"/>
  <c r="AQ94" i="1"/>
  <c r="AQ95" i="1"/>
  <c r="AR96" i="1" s="1"/>
  <c r="AR95" i="1"/>
  <c r="AQ96" i="1"/>
  <c r="AQ97" i="1"/>
  <c r="AR98" i="1" s="1"/>
  <c r="AR97" i="1"/>
  <c r="AQ98" i="1"/>
  <c r="AQ99" i="1"/>
  <c r="AR100" i="1" s="1"/>
  <c r="AR99" i="1"/>
  <c r="AQ100" i="1"/>
  <c r="AQ101" i="1"/>
  <c r="AR102" i="1" s="1"/>
  <c r="AR101" i="1"/>
  <c r="AQ102" i="1"/>
  <c r="AQ103" i="1"/>
  <c r="AR104" i="1" s="1"/>
  <c r="AR103" i="1"/>
  <c r="AQ104" i="1"/>
  <c r="AQ105" i="1"/>
  <c r="AR106" i="1" s="1"/>
  <c r="AR105" i="1"/>
  <c r="AQ106" i="1"/>
  <c r="AQ107" i="1"/>
  <c r="AR108" i="1" s="1"/>
  <c r="AR107" i="1"/>
  <c r="AQ108" i="1"/>
  <c r="AQ109" i="1"/>
  <c r="AR110" i="1" s="1"/>
  <c r="AR109" i="1"/>
  <c r="AQ110" i="1"/>
  <c r="AQ111" i="1"/>
  <c r="AR112" i="1" s="1"/>
  <c r="AR111" i="1"/>
  <c r="AQ112" i="1"/>
  <c r="AQ113" i="1"/>
  <c r="AR114" i="1" s="1"/>
  <c r="AR113" i="1"/>
  <c r="AQ114" i="1"/>
  <c r="AQ115" i="1"/>
  <c r="AR116" i="1" s="1"/>
  <c r="AR115" i="1"/>
  <c r="AQ116" i="1"/>
  <c r="AQ117" i="1"/>
  <c r="AR118" i="1" s="1"/>
  <c r="AR117" i="1"/>
  <c r="AQ118" i="1"/>
  <c r="AQ119" i="1"/>
  <c r="AR120" i="1" s="1"/>
  <c r="AR119" i="1"/>
  <c r="AQ120" i="1"/>
  <c r="AQ121" i="1"/>
  <c r="AR122" i="1" s="1"/>
  <c r="AR121" i="1"/>
  <c r="AQ122" i="1"/>
  <c r="AQ123" i="1"/>
  <c r="AR124" i="1" s="1"/>
  <c r="AR123" i="1"/>
  <c r="AQ124" i="1"/>
  <c r="AQ125" i="1"/>
  <c r="AQ65" i="1"/>
  <c r="AQ66" i="1"/>
  <c r="AR67" i="1" s="1"/>
  <c r="AQ67" i="1"/>
  <c r="AR68" i="1" s="1"/>
  <c r="AQ68" i="1"/>
  <c r="AQ69" i="1"/>
  <c r="AR69" i="1" s="1"/>
  <c r="AQ70" i="1"/>
  <c r="AQ71" i="1"/>
  <c r="AR71" i="1" s="1"/>
  <c r="AQ72" i="1"/>
  <c r="AQ73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S111" i="1"/>
  <c r="AT111" i="1"/>
  <c r="AS112" i="1"/>
  <c r="AT112" i="1"/>
  <c r="AS113" i="1"/>
  <c r="AT113" i="1"/>
  <c r="AS114" i="1"/>
  <c r="AT114" i="1"/>
  <c r="AS115" i="1"/>
  <c r="AT115" i="1"/>
  <c r="AS116" i="1"/>
  <c r="AT116" i="1"/>
  <c r="AS117" i="1"/>
  <c r="AT117" i="1"/>
  <c r="AS118" i="1"/>
  <c r="AT118" i="1"/>
  <c r="AS119" i="1"/>
  <c r="AT119" i="1"/>
  <c r="AS120" i="1"/>
  <c r="AT120" i="1"/>
  <c r="AS121" i="1"/>
  <c r="AT121" i="1"/>
  <c r="AS122" i="1"/>
  <c r="AT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S139" i="1"/>
  <c r="AT139" i="1"/>
  <c r="AS140" i="1"/>
  <c r="AT140" i="1"/>
  <c r="AS141" i="1"/>
  <c r="AT141" i="1"/>
  <c r="AS142" i="1"/>
  <c r="AT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S151" i="1"/>
  <c r="AT151" i="1"/>
  <c r="AS152" i="1"/>
  <c r="AT152" i="1"/>
  <c r="AS153" i="1"/>
  <c r="AT153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AS171" i="1"/>
  <c r="AT171" i="1"/>
  <c r="AS172" i="1"/>
  <c r="AT172" i="1"/>
  <c r="AS173" i="1"/>
  <c r="AT173" i="1"/>
  <c r="AS174" i="1"/>
  <c r="AT174" i="1"/>
  <c r="AS175" i="1"/>
  <c r="AT175" i="1"/>
  <c r="AS176" i="1"/>
  <c r="AT176" i="1"/>
  <c r="AS177" i="1"/>
  <c r="AT177" i="1"/>
  <c r="AS178" i="1"/>
  <c r="AT178" i="1"/>
  <c r="AS179" i="1"/>
  <c r="AT179" i="1"/>
  <c r="AS180" i="1"/>
  <c r="AT180" i="1"/>
  <c r="AS181" i="1"/>
  <c r="AT181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89" i="1"/>
  <c r="AT189" i="1"/>
  <c r="AS190" i="1"/>
  <c r="AT190" i="1"/>
  <c r="AS191" i="1"/>
  <c r="AT191" i="1"/>
  <c r="AS192" i="1"/>
  <c r="AT192" i="1"/>
  <c r="AS193" i="1"/>
  <c r="AT193" i="1"/>
  <c r="AS194" i="1"/>
  <c r="AT194" i="1"/>
  <c r="AS195" i="1"/>
  <c r="AT195" i="1"/>
  <c r="AS196" i="1"/>
  <c r="AT196" i="1"/>
  <c r="AS197" i="1"/>
  <c r="AT197" i="1"/>
  <c r="AS198" i="1"/>
  <c r="AT198" i="1"/>
  <c r="AS199" i="1"/>
  <c r="AT199" i="1"/>
  <c r="AS200" i="1"/>
  <c r="AT200" i="1"/>
  <c r="AS201" i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3" i="1"/>
  <c r="Y204" i="1"/>
  <c r="Y205" i="1"/>
  <c r="Y206" i="1"/>
  <c r="Y207" i="1"/>
  <c r="Y202" i="1"/>
  <c r="AR72" i="1" l="1"/>
  <c r="AR70" i="1"/>
  <c r="AR66" i="1"/>
  <c r="J264" i="1"/>
  <c r="H51" i="1"/>
  <c r="K51" i="1" s="1"/>
  <c r="J51" i="1"/>
  <c r="M51" i="1"/>
  <c r="O51" i="1"/>
  <c r="O52" i="1" s="1"/>
  <c r="O53" i="1" s="1"/>
  <c r="O54" i="1" s="1"/>
  <c r="O55" i="1" s="1"/>
  <c r="O56" i="1" s="1"/>
  <c r="O57" i="1" s="1"/>
  <c r="O58" i="1" s="1"/>
  <c r="U51" i="1"/>
  <c r="V51" i="1" s="1"/>
  <c r="H53" i="1"/>
  <c r="K53" i="1" s="1"/>
  <c r="X51" i="1" l="1"/>
  <c r="W51" i="1"/>
  <c r="AA51" i="1" s="1"/>
  <c r="AB51" i="1"/>
  <c r="Z51" i="1"/>
  <c r="U52" i="1"/>
  <c r="X52" i="1" s="1"/>
  <c r="J52" i="1"/>
  <c r="U53" i="1"/>
  <c r="J53" i="1"/>
  <c r="N51" i="1"/>
  <c r="Q51" i="1" s="1"/>
  <c r="M52" i="1"/>
  <c r="H52" i="1"/>
  <c r="K52" i="1" s="1"/>
  <c r="O59" i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P102" i="1" s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H59" i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E59" i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I59" i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N149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103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W52" i="1" l="1"/>
  <c r="V52" i="1"/>
  <c r="N52" i="1"/>
  <c r="Q52" i="1" s="1"/>
  <c r="M53" i="1"/>
  <c r="W53" i="1"/>
  <c r="X53" i="1"/>
  <c r="V53" i="1"/>
  <c r="AC51" i="1"/>
  <c r="H54" i="1"/>
  <c r="K54" i="1" s="1"/>
  <c r="U54" i="1"/>
  <c r="V54" i="1" s="1"/>
  <c r="J54" i="1"/>
  <c r="O103" i="1"/>
  <c r="P103" i="1" s="1"/>
  <c r="AB54" i="1" l="1"/>
  <c r="Z54" i="1"/>
  <c r="AA53" i="1"/>
  <c r="AB52" i="1"/>
  <c r="Z52" i="1"/>
  <c r="AB53" i="1"/>
  <c r="Z53" i="1"/>
  <c r="AA52" i="1"/>
  <c r="N53" i="1"/>
  <c r="Q53" i="1" s="1"/>
  <c r="M54" i="1"/>
  <c r="U55" i="1"/>
  <c r="J55" i="1"/>
  <c r="H55" i="1"/>
  <c r="K55" i="1" s="1"/>
  <c r="W54" i="1"/>
  <c r="X54" i="1"/>
  <c r="AC52" i="1"/>
  <c r="O104" i="1"/>
  <c r="P104" i="1" s="1"/>
  <c r="AA54" i="1" l="1"/>
  <c r="W55" i="1"/>
  <c r="X55" i="1"/>
  <c r="N54" i="1"/>
  <c r="Q54" i="1" s="1"/>
  <c r="M55" i="1"/>
  <c r="V55" i="1"/>
  <c r="H56" i="1"/>
  <c r="K56" i="1" s="1"/>
  <c r="U56" i="1"/>
  <c r="V56" i="1" s="1"/>
  <c r="J56" i="1"/>
  <c r="AC53" i="1"/>
  <c r="O105" i="1"/>
  <c r="P105" i="1" s="1"/>
  <c r="AB56" i="1" l="1"/>
  <c r="Z56" i="1"/>
  <c r="AA55" i="1"/>
  <c r="AB55" i="1"/>
  <c r="Z55" i="1"/>
  <c r="AC54" i="1"/>
  <c r="U57" i="1"/>
  <c r="J57" i="1"/>
  <c r="H57" i="1"/>
  <c r="K57" i="1" s="1"/>
  <c r="W56" i="1"/>
  <c r="X56" i="1"/>
  <c r="N55" i="1"/>
  <c r="Q55" i="1" s="1"/>
  <c r="M56" i="1"/>
  <c r="O106" i="1"/>
  <c r="P106" i="1" s="1"/>
  <c r="AA56" i="1" l="1"/>
  <c r="H58" i="1"/>
  <c r="K58" i="1" s="1"/>
  <c r="U58" i="1"/>
  <c r="J58" i="1"/>
  <c r="AC55" i="1"/>
  <c r="N56" i="1"/>
  <c r="Q56" i="1" s="1"/>
  <c r="M57" i="1"/>
  <c r="W57" i="1"/>
  <c r="X57" i="1"/>
  <c r="V57" i="1"/>
  <c r="O107" i="1"/>
  <c r="P107" i="1" s="1"/>
  <c r="AA57" i="1" l="1"/>
  <c r="AB57" i="1"/>
  <c r="Z57" i="1"/>
  <c r="W58" i="1"/>
  <c r="X58" i="1"/>
  <c r="V58" i="1"/>
  <c r="N57" i="1"/>
  <c r="Q57" i="1" s="1"/>
  <c r="M58" i="1"/>
  <c r="N58" i="1" s="1"/>
  <c r="Q58" i="1" s="1"/>
  <c r="AC56" i="1"/>
  <c r="O108" i="1"/>
  <c r="P108" i="1" s="1"/>
  <c r="AF59" i="1"/>
  <c r="AB58" i="1" l="1"/>
  <c r="Z58" i="1"/>
  <c r="AA58" i="1"/>
  <c r="AC57" i="1"/>
  <c r="AC58" i="1"/>
  <c r="M59" i="1"/>
  <c r="N59" i="1" s="1"/>
  <c r="O109" i="1"/>
  <c r="P109" i="1" s="1"/>
  <c r="H59" i="1"/>
  <c r="K59" i="1" s="1"/>
  <c r="U59" i="1"/>
  <c r="AF60" i="1"/>
  <c r="J59" i="1"/>
  <c r="M60" i="1" l="1"/>
  <c r="N60" i="1" s="1"/>
  <c r="Q59" i="1"/>
  <c r="AC59" i="1" s="1"/>
  <c r="O110" i="1"/>
  <c r="P110" i="1" s="1"/>
  <c r="U60" i="1"/>
  <c r="J60" i="1"/>
  <c r="AF61" i="1"/>
  <c r="H60" i="1"/>
  <c r="K60" i="1" s="1"/>
  <c r="X59" i="1"/>
  <c r="W59" i="1"/>
  <c r="V59" i="1"/>
  <c r="AB59" i="1" l="1"/>
  <c r="Z59" i="1"/>
  <c r="AG59" i="1"/>
  <c r="AA59" i="1"/>
  <c r="AN59" i="1"/>
  <c r="AM59" i="1"/>
  <c r="V60" i="1"/>
  <c r="AK59" i="1"/>
  <c r="M61" i="1"/>
  <c r="N61" i="1" s="1"/>
  <c r="Q60" i="1"/>
  <c r="AC60" i="1" s="1"/>
  <c r="O111" i="1"/>
  <c r="P111" i="1" s="1"/>
  <c r="J61" i="1"/>
  <c r="AF62" i="1"/>
  <c r="H61" i="1"/>
  <c r="K61" i="1" s="1"/>
  <c r="U61" i="1"/>
  <c r="X60" i="1"/>
  <c r="W60" i="1"/>
  <c r="AB60" i="1" l="1"/>
  <c r="Z60" i="1"/>
  <c r="AA60" i="1"/>
  <c r="AK60" i="1"/>
  <c r="AG60" i="1"/>
  <c r="AM60" i="1"/>
  <c r="AL59" i="1"/>
  <c r="AN60" i="1"/>
  <c r="Q61" i="1"/>
  <c r="AC61" i="1" s="1"/>
  <c r="M62" i="1"/>
  <c r="N62" i="1" s="1"/>
  <c r="O112" i="1"/>
  <c r="P112" i="1" s="1"/>
  <c r="J62" i="1"/>
  <c r="U62" i="1"/>
  <c r="H62" i="1"/>
  <c r="K62" i="1" s="1"/>
  <c r="AF63" i="1"/>
  <c r="X61" i="1"/>
  <c r="W61" i="1"/>
  <c r="V61" i="1"/>
  <c r="AB61" i="1" l="1"/>
  <c r="Z61" i="1"/>
  <c r="AA61" i="1"/>
  <c r="AL60" i="1"/>
  <c r="AM61" i="1"/>
  <c r="AG61" i="1"/>
  <c r="AN61" i="1"/>
  <c r="AK61" i="1"/>
  <c r="M63" i="1"/>
  <c r="N63" i="1" s="1"/>
  <c r="Q62" i="1"/>
  <c r="AC62" i="1" s="1"/>
  <c r="O113" i="1"/>
  <c r="P113" i="1" s="1"/>
  <c r="W62" i="1"/>
  <c r="X62" i="1"/>
  <c r="V62" i="1"/>
  <c r="H63" i="1"/>
  <c r="K63" i="1" s="1"/>
  <c r="J63" i="1"/>
  <c r="U63" i="1"/>
  <c r="AF64" i="1"/>
  <c r="AB62" i="1" l="1"/>
  <c r="Z62" i="1"/>
  <c r="AA62" i="1"/>
  <c r="AG62" i="1"/>
  <c r="AL61" i="1"/>
  <c r="AN62" i="1"/>
  <c r="AK62" i="1"/>
  <c r="AM62" i="1"/>
  <c r="M64" i="1"/>
  <c r="N64" i="1" s="1"/>
  <c r="Q63" i="1"/>
  <c r="AC63" i="1" s="1"/>
  <c r="O114" i="1"/>
  <c r="P114" i="1" s="1"/>
  <c r="U64" i="1"/>
  <c r="H64" i="1"/>
  <c r="K64" i="1" s="1"/>
  <c r="AF65" i="1"/>
  <c r="J64" i="1"/>
  <c r="W63" i="1"/>
  <c r="X63" i="1"/>
  <c r="V63" i="1"/>
  <c r="AB63" i="1" l="1"/>
  <c r="Z63" i="1"/>
  <c r="AA63" i="1"/>
  <c r="AL62" i="1"/>
  <c r="AG63" i="1"/>
  <c r="AM63" i="1"/>
  <c r="AK63" i="1"/>
  <c r="AN63" i="1"/>
  <c r="M65" i="1"/>
  <c r="N65" i="1" s="1"/>
  <c r="Q64" i="1"/>
  <c r="AC64" i="1" s="1"/>
  <c r="O115" i="1"/>
  <c r="P115" i="1" s="1"/>
  <c r="J65" i="1"/>
  <c r="AF66" i="1"/>
  <c r="H65" i="1"/>
  <c r="K65" i="1" s="1"/>
  <c r="U65" i="1"/>
  <c r="V65" i="1" s="1"/>
  <c r="W64" i="1"/>
  <c r="X64" i="1"/>
  <c r="V64" i="1"/>
  <c r="AB65" i="1" l="1"/>
  <c r="Z65" i="1"/>
  <c r="AB64" i="1"/>
  <c r="Z64" i="1"/>
  <c r="AA64" i="1"/>
  <c r="AG64" i="1"/>
  <c r="AN64" i="1"/>
  <c r="AM64" i="1"/>
  <c r="AK64" i="1"/>
  <c r="AK65" i="1"/>
  <c r="AL63" i="1"/>
  <c r="M66" i="1"/>
  <c r="N66" i="1" s="1"/>
  <c r="Q65" i="1"/>
  <c r="AC65" i="1" s="1"/>
  <c r="O116" i="1"/>
  <c r="P116" i="1" s="1"/>
  <c r="X65" i="1"/>
  <c r="W65" i="1"/>
  <c r="AF67" i="1"/>
  <c r="J66" i="1"/>
  <c r="U66" i="1"/>
  <c r="H66" i="1"/>
  <c r="K66" i="1" s="1"/>
  <c r="AA65" i="1" l="1"/>
  <c r="AG65" i="1"/>
  <c r="AM65" i="1"/>
  <c r="AL64" i="1"/>
  <c r="AL65" i="1" s="1"/>
  <c r="AN65" i="1"/>
  <c r="Q66" i="1"/>
  <c r="AC66" i="1" s="1"/>
  <c r="M67" i="1"/>
  <c r="N67" i="1" s="1"/>
  <c r="O117" i="1"/>
  <c r="P117" i="1" s="1"/>
  <c r="H67" i="1"/>
  <c r="K67" i="1" s="1"/>
  <c r="U67" i="1"/>
  <c r="AF68" i="1"/>
  <c r="J67" i="1"/>
  <c r="W66" i="1"/>
  <c r="X66" i="1"/>
  <c r="V66" i="1"/>
  <c r="AA66" i="1" l="1"/>
  <c r="AB66" i="1"/>
  <c r="Z66" i="1"/>
  <c r="AG66" i="1"/>
  <c r="AN66" i="1"/>
  <c r="AK66" i="1"/>
  <c r="AM66" i="1"/>
  <c r="M68" i="1"/>
  <c r="N68" i="1" s="1"/>
  <c r="Q67" i="1"/>
  <c r="AC67" i="1" s="1"/>
  <c r="O118" i="1"/>
  <c r="P118" i="1" s="1"/>
  <c r="H68" i="1"/>
  <c r="K68" i="1" s="1"/>
  <c r="J68" i="1"/>
  <c r="AF69" i="1"/>
  <c r="U68" i="1"/>
  <c r="W67" i="1"/>
  <c r="X67" i="1"/>
  <c r="V67" i="1"/>
  <c r="AB67" i="1" l="1"/>
  <c r="Z67" i="1"/>
  <c r="AA67" i="1"/>
  <c r="AG67" i="1"/>
  <c r="V68" i="1"/>
  <c r="AM67" i="1"/>
  <c r="AN67" i="1"/>
  <c r="AK67" i="1"/>
  <c r="AL66" i="1"/>
  <c r="M69" i="1"/>
  <c r="N69" i="1" s="1"/>
  <c r="Q68" i="1"/>
  <c r="AC68" i="1" s="1"/>
  <c r="O119" i="1"/>
  <c r="P119" i="1" s="1"/>
  <c r="U69" i="1"/>
  <c r="J69" i="1"/>
  <c r="H69" i="1"/>
  <c r="K69" i="1" s="1"/>
  <c r="AF70" i="1"/>
  <c r="X68" i="1"/>
  <c r="W68" i="1"/>
  <c r="AA68" i="1" l="1"/>
  <c r="AB68" i="1"/>
  <c r="Z68" i="1"/>
  <c r="AL67" i="1"/>
  <c r="AK68" i="1"/>
  <c r="AG68" i="1"/>
  <c r="AN68" i="1"/>
  <c r="AM68" i="1"/>
  <c r="Q69" i="1"/>
  <c r="AC69" i="1" s="1"/>
  <c r="M70" i="1"/>
  <c r="N70" i="1" s="1"/>
  <c r="O120" i="1"/>
  <c r="P120" i="1" s="1"/>
  <c r="X69" i="1"/>
  <c r="W69" i="1"/>
  <c r="V69" i="1"/>
  <c r="J70" i="1"/>
  <c r="AF71" i="1"/>
  <c r="H70" i="1"/>
  <c r="K70" i="1" s="1"/>
  <c r="U70" i="1"/>
  <c r="AB69" i="1" l="1"/>
  <c r="Z69" i="1"/>
  <c r="AA69" i="1"/>
  <c r="AL68" i="1"/>
  <c r="AG69" i="1"/>
  <c r="AM69" i="1"/>
  <c r="AN69" i="1"/>
  <c r="AK69" i="1"/>
  <c r="M71" i="1"/>
  <c r="N71" i="1" s="1"/>
  <c r="Q70" i="1"/>
  <c r="AC70" i="1" s="1"/>
  <c r="O121" i="1"/>
  <c r="P121" i="1" s="1"/>
  <c r="X70" i="1"/>
  <c r="W70" i="1"/>
  <c r="V70" i="1"/>
  <c r="J71" i="1"/>
  <c r="U71" i="1"/>
  <c r="H71" i="1"/>
  <c r="K71" i="1" s="1"/>
  <c r="AF72" i="1"/>
  <c r="AA70" i="1" l="1"/>
  <c r="AB70" i="1"/>
  <c r="Z70" i="1"/>
  <c r="AG70" i="1"/>
  <c r="AK70" i="1"/>
  <c r="AL69" i="1"/>
  <c r="AN70" i="1"/>
  <c r="AM70" i="1"/>
  <c r="Q71" i="1"/>
  <c r="AC71" i="1" s="1"/>
  <c r="M72" i="1"/>
  <c r="N72" i="1" s="1"/>
  <c r="O122" i="1"/>
  <c r="P122" i="1" s="1"/>
  <c r="M150" i="1"/>
  <c r="N150" i="1" s="1"/>
  <c r="H72" i="1"/>
  <c r="K72" i="1" s="1"/>
  <c r="J72" i="1"/>
  <c r="U72" i="1"/>
  <c r="AF73" i="1"/>
  <c r="W71" i="1"/>
  <c r="X71" i="1"/>
  <c r="V71" i="1"/>
  <c r="AB71" i="1" l="1"/>
  <c r="Z71" i="1"/>
  <c r="AA71" i="1"/>
  <c r="AG71" i="1"/>
  <c r="AM71" i="1"/>
  <c r="AN71" i="1"/>
  <c r="V72" i="1"/>
  <c r="AL70" i="1"/>
  <c r="AK71" i="1"/>
  <c r="Q72" i="1"/>
  <c r="AC72" i="1" s="1"/>
  <c r="M73" i="1"/>
  <c r="N73" i="1" s="1"/>
  <c r="O123" i="1"/>
  <c r="P123" i="1" s="1"/>
  <c r="M151" i="1"/>
  <c r="N151" i="1" s="1"/>
  <c r="W72" i="1"/>
  <c r="X72" i="1"/>
  <c r="U73" i="1"/>
  <c r="AF74" i="1"/>
  <c r="H73" i="1"/>
  <c r="K73" i="1" s="1"/>
  <c r="J73" i="1"/>
  <c r="AA72" i="1" l="1"/>
  <c r="AB72" i="1"/>
  <c r="Z72" i="1"/>
  <c r="AG72" i="1"/>
  <c r="AK72" i="1"/>
  <c r="AL71" i="1"/>
  <c r="AM72" i="1"/>
  <c r="AN72" i="1"/>
  <c r="M74" i="1"/>
  <c r="N74" i="1" s="1"/>
  <c r="Q73" i="1"/>
  <c r="AC73" i="1" s="1"/>
  <c r="O124" i="1"/>
  <c r="P124" i="1" s="1"/>
  <c r="M152" i="1"/>
  <c r="N152" i="1" s="1"/>
  <c r="J74" i="1"/>
  <c r="AF75" i="1"/>
  <c r="H74" i="1"/>
  <c r="K74" i="1" s="1"/>
  <c r="U74" i="1"/>
  <c r="W73" i="1"/>
  <c r="X73" i="1"/>
  <c r="V73" i="1"/>
  <c r="AB73" i="1" l="1"/>
  <c r="Z73" i="1"/>
  <c r="AA73" i="1"/>
  <c r="AK73" i="1"/>
  <c r="AL72" i="1"/>
  <c r="AG73" i="1"/>
  <c r="AN73" i="1"/>
  <c r="AM73" i="1"/>
  <c r="M75" i="1"/>
  <c r="N75" i="1" s="1"/>
  <c r="Q74" i="1"/>
  <c r="AC74" i="1" s="1"/>
  <c r="O125" i="1"/>
  <c r="P125" i="1" s="1"/>
  <c r="M153" i="1"/>
  <c r="N153" i="1" s="1"/>
  <c r="J75" i="1"/>
  <c r="AF76" i="1"/>
  <c r="H75" i="1"/>
  <c r="K75" i="1" s="1"/>
  <c r="U75" i="1"/>
  <c r="X74" i="1"/>
  <c r="W74" i="1"/>
  <c r="V74" i="1"/>
  <c r="AA74" i="1" l="1"/>
  <c r="AB74" i="1"/>
  <c r="Z74" i="1"/>
  <c r="AL73" i="1"/>
  <c r="AK74" i="1"/>
  <c r="AG74" i="1"/>
  <c r="AM74" i="1"/>
  <c r="AN74" i="1"/>
  <c r="Q75" i="1"/>
  <c r="AC75" i="1" s="1"/>
  <c r="M76" i="1"/>
  <c r="N76" i="1" s="1"/>
  <c r="O126" i="1"/>
  <c r="P126" i="1" s="1"/>
  <c r="M154" i="1"/>
  <c r="N154" i="1" s="1"/>
  <c r="H76" i="1"/>
  <c r="K76" i="1" s="1"/>
  <c r="J76" i="1"/>
  <c r="U76" i="1"/>
  <c r="AF77" i="1"/>
  <c r="W75" i="1"/>
  <c r="X75" i="1"/>
  <c r="V75" i="1"/>
  <c r="AL74" i="1" l="1"/>
  <c r="AB75" i="1"/>
  <c r="Z75" i="1"/>
  <c r="AA75" i="1"/>
  <c r="AG75" i="1"/>
  <c r="AN75" i="1"/>
  <c r="AK75" i="1"/>
  <c r="AM75" i="1"/>
  <c r="Q76" i="1"/>
  <c r="AC76" i="1" s="1"/>
  <c r="M77" i="1"/>
  <c r="N77" i="1" s="1"/>
  <c r="O127" i="1"/>
  <c r="P127" i="1" s="1"/>
  <c r="M155" i="1"/>
  <c r="N155" i="1" s="1"/>
  <c r="X76" i="1"/>
  <c r="W76" i="1"/>
  <c r="V76" i="1"/>
  <c r="U77" i="1"/>
  <c r="J77" i="1"/>
  <c r="H77" i="1"/>
  <c r="K77" i="1" s="1"/>
  <c r="AF78" i="1"/>
  <c r="AB76" i="1" l="1"/>
  <c r="Z76" i="1"/>
  <c r="AA76" i="1"/>
  <c r="AG76" i="1"/>
  <c r="AK76" i="1"/>
  <c r="AM76" i="1"/>
  <c r="AL75" i="1"/>
  <c r="AN76" i="1"/>
  <c r="M78" i="1"/>
  <c r="N78" i="1" s="1"/>
  <c r="Q77" i="1"/>
  <c r="AC77" i="1" s="1"/>
  <c r="O128" i="1"/>
  <c r="P128" i="1" s="1"/>
  <c r="M156" i="1"/>
  <c r="N156" i="1" s="1"/>
  <c r="X77" i="1"/>
  <c r="W77" i="1"/>
  <c r="J78" i="1"/>
  <c r="AF79" i="1"/>
  <c r="U78" i="1"/>
  <c r="H78" i="1"/>
  <c r="K78" i="1" s="1"/>
  <c r="V77" i="1"/>
  <c r="AA77" i="1" l="1"/>
  <c r="AB77" i="1"/>
  <c r="Z77" i="1"/>
  <c r="AG77" i="1"/>
  <c r="AM77" i="1"/>
  <c r="AK77" i="1"/>
  <c r="AN77" i="1"/>
  <c r="AL76" i="1"/>
  <c r="M79" i="1"/>
  <c r="N79" i="1" s="1"/>
  <c r="Q78" i="1"/>
  <c r="AC78" i="1" s="1"/>
  <c r="O129" i="1"/>
  <c r="P129" i="1" s="1"/>
  <c r="M157" i="1"/>
  <c r="N157" i="1" s="1"/>
  <c r="X78" i="1"/>
  <c r="W78" i="1"/>
  <c r="V78" i="1"/>
  <c r="H79" i="1"/>
  <c r="K79" i="1" s="1"/>
  <c r="U79" i="1"/>
  <c r="AF80" i="1"/>
  <c r="J79" i="1"/>
  <c r="AB78" i="1" l="1"/>
  <c r="Z78" i="1"/>
  <c r="AA78" i="1"/>
  <c r="AG78" i="1"/>
  <c r="AM78" i="1"/>
  <c r="AL77" i="1"/>
  <c r="AK78" i="1"/>
  <c r="AN78" i="1"/>
  <c r="Q79" i="1"/>
  <c r="AC79" i="1" s="1"/>
  <c r="M80" i="1"/>
  <c r="N80" i="1" s="1"/>
  <c r="O130" i="1"/>
  <c r="P130" i="1" s="1"/>
  <c r="M158" i="1"/>
  <c r="N158" i="1" s="1"/>
  <c r="W79" i="1"/>
  <c r="X79" i="1"/>
  <c r="V79" i="1"/>
  <c r="H80" i="1"/>
  <c r="K80" i="1" s="1"/>
  <c r="J80" i="1"/>
  <c r="U80" i="1"/>
  <c r="AF81" i="1"/>
  <c r="AA79" i="1" l="1"/>
  <c r="AB79" i="1"/>
  <c r="Z79" i="1"/>
  <c r="AG79" i="1"/>
  <c r="AN79" i="1"/>
  <c r="AM79" i="1"/>
  <c r="AL78" i="1"/>
  <c r="AK79" i="1"/>
  <c r="M81" i="1"/>
  <c r="N81" i="1" s="1"/>
  <c r="Q80" i="1"/>
  <c r="AC80" i="1" s="1"/>
  <c r="O131" i="1"/>
  <c r="P131" i="1" s="1"/>
  <c r="M159" i="1"/>
  <c r="N159" i="1" s="1"/>
  <c r="U81" i="1"/>
  <c r="J81" i="1"/>
  <c r="H81" i="1"/>
  <c r="K81" i="1" s="1"/>
  <c r="AF82" i="1"/>
  <c r="X80" i="1"/>
  <c r="W80" i="1"/>
  <c r="V80" i="1"/>
  <c r="AA80" i="1" l="1"/>
  <c r="AB80" i="1"/>
  <c r="Z80" i="1"/>
  <c r="AG80" i="1"/>
  <c r="AM80" i="1"/>
  <c r="AN80" i="1"/>
  <c r="AL79" i="1"/>
  <c r="AK80" i="1"/>
  <c r="Q81" i="1"/>
  <c r="AC81" i="1" s="1"/>
  <c r="M82" i="1"/>
  <c r="N82" i="1" s="1"/>
  <c r="O132" i="1"/>
  <c r="P132" i="1" s="1"/>
  <c r="M160" i="1"/>
  <c r="N160" i="1" s="1"/>
  <c r="X81" i="1"/>
  <c r="W81" i="1"/>
  <c r="V81" i="1"/>
  <c r="J82" i="1"/>
  <c r="AF83" i="1"/>
  <c r="H82" i="1"/>
  <c r="K82" i="1" s="1"/>
  <c r="U82" i="1"/>
  <c r="AA81" i="1" l="1"/>
  <c r="AB81" i="1"/>
  <c r="Z81" i="1"/>
  <c r="AL80" i="1"/>
  <c r="AG81" i="1"/>
  <c r="AN81" i="1"/>
  <c r="AK81" i="1"/>
  <c r="AM81" i="1"/>
  <c r="M83" i="1"/>
  <c r="N83" i="1" s="1"/>
  <c r="Q82" i="1"/>
  <c r="AC82" i="1" s="1"/>
  <c r="O133" i="1"/>
  <c r="P133" i="1" s="1"/>
  <c r="M161" i="1"/>
  <c r="N161" i="1" s="1"/>
  <c r="X82" i="1"/>
  <c r="W82" i="1"/>
  <c r="V82" i="1"/>
  <c r="J83" i="1"/>
  <c r="U83" i="1"/>
  <c r="H83" i="1"/>
  <c r="K83" i="1" s="1"/>
  <c r="AF84" i="1"/>
  <c r="AB82" i="1" l="1"/>
  <c r="Z82" i="1"/>
  <c r="AA82" i="1"/>
  <c r="AN82" i="1"/>
  <c r="AK82" i="1"/>
  <c r="AG82" i="1"/>
  <c r="AM82" i="1"/>
  <c r="AL81" i="1"/>
  <c r="Q83" i="1"/>
  <c r="AC83" i="1" s="1"/>
  <c r="M84" i="1"/>
  <c r="N84" i="1" s="1"/>
  <c r="O134" i="1"/>
  <c r="P134" i="1" s="1"/>
  <c r="M162" i="1"/>
  <c r="N162" i="1" s="1"/>
  <c r="W83" i="1"/>
  <c r="X83" i="1"/>
  <c r="V83" i="1"/>
  <c r="H84" i="1"/>
  <c r="K84" i="1" s="1"/>
  <c r="J84" i="1"/>
  <c r="U84" i="1"/>
  <c r="AF85" i="1"/>
  <c r="AB83" i="1" l="1"/>
  <c r="Z83" i="1"/>
  <c r="AA83" i="1"/>
  <c r="AL82" i="1"/>
  <c r="AN83" i="1"/>
  <c r="AG83" i="1"/>
  <c r="AK83" i="1"/>
  <c r="AM83" i="1"/>
  <c r="Q84" i="1"/>
  <c r="AC84" i="1" s="1"/>
  <c r="M85" i="1"/>
  <c r="N85" i="1" s="1"/>
  <c r="O135" i="1"/>
  <c r="P135" i="1" s="1"/>
  <c r="M163" i="1"/>
  <c r="N163" i="1" s="1"/>
  <c r="U85" i="1"/>
  <c r="H85" i="1"/>
  <c r="K85" i="1" s="1"/>
  <c r="AF86" i="1"/>
  <c r="J85" i="1"/>
  <c r="W84" i="1"/>
  <c r="X84" i="1"/>
  <c r="V84" i="1"/>
  <c r="AB84" i="1" l="1"/>
  <c r="Z84" i="1"/>
  <c r="AA84" i="1"/>
  <c r="AN84" i="1"/>
  <c r="AL83" i="1"/>
  <c r="AG84" i="1"/>
  <c r="AK84" i="1"/>
  <c r="AM84" i="1"/>
  <c r="M86" i="1"/>
  <c r="N86" i="1" s="1"/>
  <c r="Q85" i="1"/>
  <c r="AC85" i="1" s="1"/>
  <c r="O136" i="1"/>
  <c r="P136" i="1" s="1"/>
  <c r="M164" i="1"/>
  <c r="N164" i="1" s="1"/>
  <c r="J86" i="1"/>
  <c r="AF87" i="1"/>
  <c r="U86" i="1"/>
  <c r="H86" i="1"/>
  <c r="K86" i="1" s="1"/>
  <c r="W85" i="1"/>
  <c r="X85" i="1"/>
  <c r="V85" i="1"/>
  <c r="AA85" i="1" l="1"/>
  <c r="AB85" i="1"/>
  <c r="Z85" i="1"/>
  <c r="AN85" i="1"/>
  <c r="AG85" i="1"/>
  <c r="AK85" i="1"/>
  <c r="AM85" i="1"/>
  <c r="AL84" i="1"/>
  <c r="M87" i="1"/>
  <c r="N87" i="1" s="1"/>
  <c r="Q86" i="1"/>
  <c r="AC86" i="1" s="1"/>
  <c r="O137" i="1"/>
  <c r="P137" i="1" s="1"/>
  <c r="M165" i="1"/>
  <c r="N165" i="1" s="1"/>
  <c r="H87" i="1"/>
  <c r="K87" i="1" s="1"/>
  <c r="U87" i="1"/>
  <c r="AF88" i="1"/>
  <c r="J87" i="1"/>
  <c r="W86" i="1"/>
  <c r="X86" i="1"/>
  <c r="V86" i="1"/>
  <c r="AB86" i="1" l="1"/>
  <c r="Z86" i="1"/>
  <c r="AA86" i="1"/>
  <c r="AL85" i="1"/>
  <c r="AN86" i="1"/>
  <c r="AG86" i="1"/>
  <c r="AK86" i="1"/>
  <c r="AM86" i="1"/>
  <c r="Q87" i="1"/>
  <c r="AC87" i="1" s="1"/>
  <c r="M88" i="1"/>
  <c r="N88" i="1" s="1"/>
  <c r="O138" i="1"/>
  <c r="P138" i="1" s="1"/>
  <c r="M166" i="1"/>
  <c r="N166" i="1" s="1"/>
  <c r="U88" i="1"/>
  <c r="J88" i="1"/>
  <c r="AF89" i="1"/>
  <c r="H88" i="1"/>
  <c r="K88" i="1" s="1"/>
  <c r="W87" i="1"/>
  <c r="X87" i="1"/>
  <c r="V87" i="1"/>
  <c r="AA87" i="1" l="1"/>
  <c r="AB87" i="1"/>
  <c r="Z87" i="1"/>
  <c r="AN87" i="1"/>
  <c r="AG87" i="1"/>
  <c r="AL86" i="1"/>
  <c r="AM87" i="1"/>
  <c r="AK87" i="1"/>
  <c r="Q88" i="1"/>
  <c r="AC88" i="1" s="1"/>
  <c r="M89" i="1"/>
  <c r="N89" i="1" s="1"/>
  <c r="O139" i="1"/>
  <c r="P139" i="1" s="1"/>
  <c r="M167" i="1"/>
  <c r="N167" i="1" s="1"/>
  <c r="J89" i="1"/>
  <c r="AF90" i="1"/>
  <c r="H89" i="1"/>
  <c r="K89" i="1" s="1"/>
  <c r="U89" i="1"/>
  <c r="X88" i="1"/>
  <c r="W88" i="1"/>
  <c r="V88" i="1"/>
  <c r="AB88" i="1" l="1"/>
  <c r="Z88" i="1"/>
  <c r="AA88" i="1"/>
  <c r="AN88" i="1"/>
  <c r="AM88" i="1"/>
  <c r="AG88" i="1"/>
  <c r="AL87" i="1"/>
  <c r="AK88" i="1"/>
  <c r="M90" i="1"/>
  <c r="N90" i="1" s="1"/>
  <c r="Q89" i="1"/>
  <c r="AC89" i="1" s="1"/>
  <c r="O140" i="1"/>
  <c r="P140" i="1" s="1"/>
  <c r="M168" i="1"/>
  <c r="N168" i="1" s="1"/>
  <c r="X89" i="1"/>
  <c r="W89" i="1"/>
  <c r="V89" i="1"/>
  <c r="H90" i="1"/>
  <c r="K90" i="1" s="1"/>
  <c r="J90" i="1"/>
  <c r="AF91" i="1"/>
  <c r="U90" i="1"/>
  <c r="AB89" i="1" l="1"/>
  <c r="Z89" i="1"/>
  <c r="AA89" i="1"/>
  <c r="AM89" i="1"/>
  <c r="AN89" i="1"/>
  <c r="AG89" i="1"/>
  <c r="AK89" i="1"/>
  <c r="AL88" i="1"/>
  <c r="M91" i="1"/>
  <c r="N91" i="1" s="1"/>
  <c r="Q90" i="1"/>
  <c r="AC90" i="1" s="1"/>
  <c r="O141" i="1"/>
  <c r="P141" i="1" s="1"/>
  <c r="M169" i="1"/>
  <c r="N169" i="1" s="1"/>
  <c r="W90" i="1"/>
  <c r="X90" i="1"/>
  <c r="V90" i="1"/>
  <c r="H91" i="1"/>
  <c r="K91" i="1" s="1"/>
  <c r="U91" i="1"/>
  <c r="AF92" i="1"/>
  <c r="J91" i="1"/>
  <c r="AA90" i="1" l="1"/>
  <c r="AB90" i="1"/>
  <c r="Z90" i="1"/>
  <c r="AN90" i="1"/>
  <c r="AG90" i="1"/>
  <c r="AK90" i="1"/>
  <c r="AL89" i="1"/>
  <c r="AM90" i="1"/>
  <c r="Q91" i="1"/>
  <c r="AC91" i="1" s="1"/>
  <c r="M92" i="1"/>
  <c r="N92" i="1" s="1"/>
  <c r="O142" i="1"/>
  <c r="P142" i="1" s="1"/>
  <c r="M170" i="1"/>
  <c r="N170" i="1" s="1"/>
  <c r="U92" i="1"/>
  <c r="J92" i="1"/>
  <c r="AF93" i="1"/>
  <c r="H92" i="1"/>
  <c r="K92" i="1" s="1"/>
  <c r="W91" i="1"/>
  <c r="X91" i="1"/>
  <c r="V91" i="1"/>
  <c r="AA91" i="1" l="1"/>
  <c r="AB91" i="1"/>
  <c r="Z91" i="1"/>
  <c r="AN91" i="1"/>
  <c r="AG91" i="1"/>
  <c r="AM91" i="1"/>
  <c r="AK91" i="1"/>
  <c r="AL90" i="1"/>
  <c r="Q92" i="1"/>
  <c r="AC92" i="1" s="1"/>
  <c r="M93" i="1"/>
  <c r="N93" i="1" s="1"/>
  <c r="O143" i="1"/>
  <c r="P143" i="1" s="1"/>
  <c r="M171" i="1"/>
  <c r="N171" i="1" s="1"/>
  <c r="J93" i="1"/>
  <c r="AF94" i="1"/>
  <c r="H93" i="1"/>
  <c r="K93" i="1" s="1"/>
  <c r="U93" i="1"/>
  <c r="X92" i="1"/>
  <c r="W92" i="1"/>
  <c r="V92" i="1"/>
  <c r="AB92" i="1" l="1"/>
  <c r="Z92" i="1"/>
  <c r="AA92" i="1"/>
  <c r="AL91" i="1"/>
  <c r="AN92" i="1"/>
  <c r="AM92" i="1"/>
  <c r="AG92" i="1"/>
  <c r="AK92" i="1"/>
  <c r="Q93" i="1"/>
  <c r="AC93" i="1" s="1"/>
  <c r="M94" i="1"/>
  <c r="N94" i="1" s="1"/>
  <c r="O144" i="1"/>
  <c r="P144" i="1" s="1"/>
  <c r="M172" i="1"/>
  <c r="N172" i="1" s="1"/>
  <c r="H94" i="1"/>
  <c r="K94" i="1" s="1"/>
  <c r="J94" i="1"/>
  <c r="AF95" i="1"/>
  <c r="U94" i="1"/>
  <c r="X93" i="1"/>
  <c r="W93" i="1"/>
  <c r="V93" i="1"/>
  <c r="AA93" i="1" l="1"/>
  <c r="AB93" i="1"/>
  <c r="Z93" i="1"/>
  <c r="AN93" i="1"/>
  <c r="AG93" i="1"/>
  <c r="V94" i="1"/>
  <c r="AK93" i="1"/>
  <c r="AL92" i="1"/>
  <c r="AM93" i="1"/>
  <c r="M95" i="1"/>
  <c r="N95" i="1" s="1"/>
  <c r="Q94" i="1"/>
  <c r="AC94" i="1" s="1"/>
  <c r="O145" i="1"/>
  <c r="P145" i="1" s="1"/>
  <c r="M173" i="1"/>
  <c r="N173" i="1" s="1"/>
  <c r="H95" i="1"/>
  <c r="K95" i="1" s="1"/>
  <c r="U95" i="1"/>
  <c r="AF96" i="1"/>
  <c r="J95" i="1"/>
  <c r="W94" i="1"/>
  <c r="X94" i="1"/>
  <c r="AB94" i="1" l="1"/>
  <c r="Z94" i="1"/>
  <c r="AA94" i="1"/>
  <c r="AN94" i="1"/>
  <c r="AG94" i="1"/>
  <c r="AL93" i="1"/>
  <c r="AM94" i="1"/>
  <c r="AK94" i="1"/>
  <c r="Q95" i="1"/>
  <c r="AC95" i="1" s="1"/>
  <c r="M96" i="1"/>
  <c r="N96" i="1" s="1"/>
  <c r="O146" i="1"/>
  <c r="P146" i="1" s="1"/>
  <c r="M174" i="1"/>
  <c r="N174" i="1" s="1"/>
  <c r="W95" i="1"/>
  <c r="X95" i="1"/>
  <c r="V95" i="1"/>
  <c r="J96" i="1"/>
  <c r="AF97" i="1"/>
  <c r="U96" i="1"/>
  <c r="H96" i="1"/>
  <c r="K96" i="1" s="1"/>
  <c r="AB95" i="1" l="1"/>
  <c r="Z95" i="1"/>
  <c r="AA95" i="1"/>
  <c r="AK95" i="1"/>
  <c r="AN95" i="1"/>
  <c r="AG95" i="1"/>
  <c r="AL94" i="1"/>
  <c r="AM95" i="1"/>
  <c r="Q96" i="1"/>
  <c r="AC96" i="1" s="1"/>
  <c r="M97" i="1"/>
  <c r="N97" i="1" s="1"/>
  <c r="O147" i="1"/>
  <c r="P147" i="1" s="1"/>
  <c r="M175" i="1"/>
  <c r="N175" i="1" s="1"/>
  <c r="X96" i="1"/>
  <c r="W96" i="1"/>
  <c r="V96" i="1"/>
  <c r="H97" i="1"/>
  <c r="K97" i="1" s="1"/>
  <c r="J97" i="1"/>
  <c r="U97" i="1"/>
  <c r="AF98" i="1"/>
  <c r="AA96" i="1" l="1"/>
  <c r="AB96" i="1"/>
  <c r="Z96" i="1"/>
  <c r="AL95" i="1"/>
  <c r="AG96" i="1"/>
  <c r="AN96" i="1"/>
  <c r="AM96" i="1"/>
  <c r="AK96" i="1"/>
  <c r="M98" i="1"/>
  <c r="N98" i="1" s="1"/>
  <c r="Q97" i="1"/>
  <c r="AC97" i="1" s="1"/>
  <c r="O148" i="1"/>
  <c r="P148" i="1" s="1"/>
  <c r="M176" i="1"/>
  <c r="N176" i="1" s="1"/>
  <c r="H98" i="1"/>
  <c r="K98" i="1" s="1"/>
  <c r="J98" i="1"/>
  <c r="U98" i="1"/>
  <c r="AF99" i="1"/>
  <c r="W97" i="1"/>
  <c r="X97" i="1"/>
  <c r="V97" i="1"/>
  <c r="AA97" i="1" l="1"/>
  <c r="AB97" i="1"/>
  <c r="Z97" i="1"/>
  <c r="AN97" i="1"/>
  <c r="AL96" i="1"/>
  <c r="AG97" i="1"/>
  <c r="AK97" i="1"/>
  <c r="AM97" i="1"/>
  <c r="M99" i="1"/>
  <c r="N99" i="1" s="1"/>
  <c r="Q98" i="1"/>
  <c r="AC98" i="1" s="1"/>
  <c r="O149" i="1"/>
  <c r="P149" i="1" s="1"/>
  <c r="M177" i="1"/>
  <c r="N177" i="1" s="1"/>
  <c r="U99" i="1"/>
  <c r="J99" i="1"/>
  <c r="AF100" i="1"/>
  <c r="H99" i="1"/>
  <c r="K99" i="1" s="1"/>
  <c r="W98" i="1"/>
  <c r="X98" i="1"/>
  <c r="V98" i="1"/>
  <c r="AB98" i="1" l="1"/>
  <c r="Z98" i="1"/>
  <c r="AA98" i="1"/>
  <c r="AN98" i="1"/>
  <c r="AG98" i="1"/>
  <c r="AL97" i="1"/>
  <c r="AM98" i="1"/>
  <c r="AK98" i="1"/>
  <c r="Q99" i="1"/>
  <c r="AC99" i="1" s="1"/>
  <c r="M100" i="1"/>
  <c r="N100" i="1" s="1"/>
  <c r="Q149" i="1"/>
  <c r="AC149" i="1" s="1"/>
  <c r="O150" i="1"/>
  <c r="P150" i="1" s="1"/>
  <c r="M178" i="1"/>
  <c r="N178" i="1" s="1"/>
  <c r="W99" i="1"/>
  <c r="X99" i="1"/>
  <c r="V99" i="1"/>
  <c r="J100" i="1"/>
  <c r="AF101" i="1"/>
  <c r="U100" i="1"/>
  <c r="H100" i="1"/>
  <c r="K100" i="1" s="1"/>
  <c r="AB99" i="1" l="1"/>
  <c r="Z99" i="1"/>
  <c r="AA99" i="1"/>
  <c r="S149" i="1"/>
  <c r="AN99" i="1"/>
  <c r="AG99" i="1"/>
  <c r="AL98" i="1"/>
  <c r="AM99" i="1"/>
  <c r="AK99" i="1"/>
  <c r="M101" i="1"/>
  <c r="N101" i="1" s="1"/>
  <c r="Q100" i="1"/>
  <c r="AC100" i="1" s="1"/>
  <c r="O151" i="1"/>
  <c r="P151" i="1" s="1"/>
  <c r="Q150" i="1"/>
  <c r="AC150" i="1" s="1"/>
  <c r="R149" i="1"/>
  <c r="M179" i="1"/>
  <c r="N179" i="1" s="1"/>
  <c r="H101" i="1"/>
  <c r="K101" i="1" s="1"/>
  <c r="U101" i="1"/>
  <c r="J101" i="1"/>
  <c r="AF102" i="1"/>
  <c r="X100" i="1"/>
  <c r="W100" i="1"/>
  <c r="V100" i="1"/>
  <c r="AB100" i="1" l="1"/>
  <c r="Z100" i="1"/>
  <c r="AA100" i="1"/>
  <c r="S150" i="1"/>
  <c r="AN100" i="1"/>
  <c r="AL99" i="1"/>
  <c r="AG100" i="1"/>
  <c r="AK100" i="1"/>
  <c r="AM100" i="1"/>
  <c r="Q101" i="1"/>
  <c r="AC101" i="1" s="1"/>
  <c r="M102" i="1"/>
  <c r="N102" i="1" s="1"/>
  <c r="R150" i="1"/>
  <c r="Q151" i="1"/>
  <c r="AC151" i="1" s="1"/>
  <c r="O152" i="1"/>
  <c r="P152" i="1" s="1"/>
  <c r="M180" i="1"/>
  <c r="N180" i="1" s="1"/>
  <c r="W101" i="1"/>
  <c r="X101" i="1"/>
  <c r="V101" i="1"/>
  <c r="H102" i="1"/>
  <c r="K102" i="1" s="1"/>
  <c r="J102" i="1"/>
  <c r="U102" i="1"/>
  <c r="AF103" i="1"/>
  <c r="AB101" i="1" l="1"/>
  <c r="Z101" i="1"/>
  <c r="AA101" i="1"/>
  <c r="S151" i="1"/>
  <c r="AN101" i="1"/>
  <c r="AG101" i="1"/>
  <c r="AL100" i="1"/>
  <c r="AK101" i="1"/>
  <c r="AM101" i="1"/>
  <c r="Q102" i="1"/>
  <c r="M103" i="1"/>
  <c r="N103" i="1" s="1"/>
  <c r="O153" i="1"/>
  <c r="P153" i="1" s="1"/>
  <c r="Q152" i="1"/>
  <c r="AC152" i="1" s="1"/>
  <c r="R151" i="1"/>
  <c r="M181" i="1"/>
  <c r="N181" i="1" s="1"/>
  <c r="U103" i="1"/>
  <c r="J103" i="1"/>
  <c r="AF104" i="1"/>
  <c r="H103" i="1"/>
  <c r="K103" i="1" s="1"/>
  <c r="W102" i="1"/>
  <c r="X102" i="1"/>
  <c r="V102" i="1"/>
  <c r="AA102" i="1" l="1"/>
  <c r="AB102" i="1"/>
  <c r="Z102" i="1"/>
  <c r="AC102" i="1"/>
  <c r="S102" i="1"/>
  <c r="S152" i="1"/>
  <c r="AN102" i="1"/>
  <c r="AG102" i="1"/>
  <c r="AK102" i="1"/>
  <c r="AL101" i="1"/>
  <c r="V103" i="1"/>
  <c r="AM102" i="1"/>
  <c r="R102" i="1"/>
  <c r="Q103" i="1"/>
  <c r="AC103" i="1" s="1"/>
  <c r="M104" i="1"/>
  <c r="N104" i="1" s="1"/>
  <c r="R152" i="1"/>
  <c r="O154" i="1"/>
  <c r="P154" i="1" s="1"/>
  <c r="Q153" i="1"/>
  <c r="AC153" i="1" s="1"/>
  <c r="M182" i="1"/>
  <c r="N182" i="1" s="1"/>
  <c r="J104" i="1"/>
  <c r="H104" i="1"/>
  <c r="K104" i="1" s="1"/>
  <c r="U104" i="1"/>
  <c r="AF105" i="1"/>
  <c r="W103" i="1"/>
  <c r="X103" i="1"/>
  <c r="AO102" i="1" l="1"/>
  <c r="AA103" i="1"/>
  <c r="AB103" i="1"/>
  <c r="Z103" i="1"/>
  <c r="S103" i="1"/>
  <c r="S153" i="1"/>
  <c r="AN103" i="1"/>
  <c r="AG103" i="1"/>
  <c r="AL102" i="1"/>
  <c r="AK103" i="1"/>
  <c r="AM103" i="1"/>
  <c r="R103" i="1"/>
  <c r="M105" i="1"/>
  <c r="N105" i="1" s="1"/>
  <c r="Q104" i="1"/>
  <c r="R153" i="1"/>
  <c r="Q154" i="1"/>
  <c r="AC154" i="1" s="1"/>
  <c r="O155" i="1"/>
  <c r="P155" i="1" s="1"/>
  <c r="M183" i="1"/>
  <c r="N183" i="1" s="1"/>
  <c r="U105" i="1"/>
  <c r="H105" i="1"/>
  <c r="K105" i="1" s="1"/>
  <c r="AF106" i="1"/>
  <c r="J105" i="1"/>
  <c r="W104" i="1"/>
  <c r="X104" i="1"/>
  <c r="V104" i="1"/>
  <c r="AO103" i="1" l="1"/>
  <c r="AC104" i="1"/>
  <c r="AB104" i="1"/>
  <c r="Z104" i="1"/>
  <c r="AA104" i="1"/>
  <c r="S154" i="1"/>
  <c r="S104" i="1"/>
  <c r="AN104" i="1"/>
  <c r="AG104" i="1"/>
  <c r="AL103" i="1"/>
  <c r="AK104" i="1"/>
  <c r="AM104" i="1"/>
  <c r="V105" i="1"/>
  <c r="R104" i="1"/>
  <c r="Q105" i="1"/>
  <c r="AC105" i="1" s="1"/>
  <c r="M106" i="1"/>
  <c r="N106" i="1" s="1"/>
  <c r="O156" i="1"/>
  <c r="P156" i="1" s="1"/>
  <c r="Q155" i="1"/>
  <c r="AC155" i="1" s="1"/>
  <c r="R154" i="1"/>
  <c r="M184" i="1"/>
  <c r="N184" i="1" s="1"/>
  <c r="J106" i="1"/>
  <c r="AF107" i="1"/>
  <c r="U106" i="1"/>
  <c r="H106" i="1"/>
  <c r="K106" i="1" s="1"/>
  <c r="X105" i="1"/>
  <c r="W105" i="1"/>
  <c r="AO104" i="1" l="1"/>
  <c r="AA105" i="1"/>
  <c r="AB105" i="1"/>
  <c r="Z105" i="1"/>
  <c r="S155" i="1"/>
  <c r="S105" i="1"/>
  <c r="AN105" i="1"/>
  <c r="AK105" i="1"/>
  <c r="AG105" i="1"/>
  <c r="AL104" i="1"/>
  <c r="V106" i="1"/>
  <c r="AM105" i="1"/>
  <c r="Q106" i="1"/>
  <c r="AC106" i="1" s="1"/>
  <c r="M107" i="1"/>
  <c r="N107" i="1" s="1"/>
  <c r="R105" i="1"/>
  <c r="R155" i="1"/>
  <c r="O157" i="1"/>
  <c r="P157" i="1" s="1"/>
  <c r="Q156" i="1"/>
  <c r="AC156" i="1" s="1"/>
  <c r="M185" i="1"/>
  <c r="N185" i="1" s="1"/>
  <c r="X106" i="1"/>
  <c r="W106" i="1"/>
  <c r="J107" i="1"/>
  <c r="AF108" i="1"/>
  <c r="U107" i="1"/>
  <c r="H107" i="1"/>
  <c r="K107" i="1" s="1"/>
  <c r="AO105" i="1" l="1"/>
  <c r="AA106" i="1"/>
  <c r="AB106" i="1"/>
  <c r="Z106" i="1"/>
  <c r="S156" i="1"/>
  <c r="S106" i="1"/>
  <c r="AL105" i="1"/>
  <c r="AN106" i="1"/>
  <c r="AG106" i="1"/>
  <c r="AK106" i="1"/>
  <c r="V107" i="1"/>
  <c r="AM106" i="1"/>
  <c r="Q107" i="1"/>
  <c r="M108" i="1"/>
  <c r="N108" i="1" s="1"/>
  <c r="R106" i="1"/>
  <c r="R156" i="1"/>
  <c r="Q157" i="1"/>
  <c r="AC157" i="1" s="1"/>
  <c r="O158" i="1"/>
  <c r="P158" i="1" s="1"/>
  <c r="M186" i="1"/>
  <c r="N186" i="1" s="1"/>
  <c r="W107" i="1"/>
  <c r="X107" i="1"/>
  <c r="H108" i="1"/>
  <c r="K108" i="1" s="1"/>
  <c r="U108" i="1"/>
  <c r="AF109" i="1"/>
  <c r="J108" i="1"/>
  <c r="AO106" i="1" l="1"/>
  <c r="AB107" i="1"/>
  <c r="Z107" i="1"/>
  <c r="AC107" i="1"/>
  <c r="AA107" i="1"/>
  <c r="S157" i="1"/>
  <c r="S107" i="1"/>
  <c r="AG107" i="1"/>
  <c r="AN107" i="1"/>
  <c r="AL106" i="1"/>
  <c r="AK107" i="1"/>
  <c r="AM107" i="1"/>
  <c r="M109" i="1"/>
  <c r="N109" i="1" s="1"/>
  <c r="Q108" i="1"/>
  <c r="AC108" i="1" s="1"/>
  <c r="R107" i="1"/>
  <c r="R157" i="1"/>
  <c r="O159" i="1"/>
  <c r="P159" i="1" s="1"/>
  <c r="Q158" i="1"/>
  <c r="AC158" i="1" s="1"/>
  <c r="M187" i="1"/>
  <c r="N187" i="1" s="1"/>
  <c r="U109" i="1"/>
  <c r="H109" i="1"/>
  <c r="K109" i="1" s="1"/>
  <c r="J109" i="1"/>
  <c r="AF110" i="1"/>
  <c r="W108" i="1"/>
  <c r="X108" i="1"/>
  <c r="V108" i="1"/>
  <c r="AO107" i="1" l="1"/>
  <c r="AB108" i="1"/>
  <c r="Z108" i="1"/>
  <c r="AA108" i="1"/>
  <c r="S158" i="1"/>
  <c r="S108" i="1"/>
  <c r="AN108" i="1"/>
  <c r="AG108" i="1"/>
  <c r="AL107" i="1"/>
  <c r="AK108" i="1"/>
  <c r="AM108" i="1"/>
  <c r="M110" i="1"/>
  <c r="N110" i="1" s="1"/>
  <c r="Q109" i="1"/>
  <c r="AC109" i="1" s="1"/>
  <c r="R108" i="1"/>
  <c r="Q159" i="1"/>
  <c r="AC159" i="1" s="1"/>
  <c r="O160" i="1"/>
  <c r="P160" i="1" s="1"/>
  <c r="R158" i="1"/>
  <c r="M188" i="1"/>
  <c r="N188" i="1" s="1"/>
  <c r="J110" i="1"/>
  <c r="AF111" i="1"/>
  <c r="U110" i="1"/>
  <c r="H110" i="1"/>
  <c r="K110" i="1" s="1"/>
  <c r="W109" i="1"/>
  <c r="X109" i="1"/>
  <c r="V109" i="1"/>
  <c r="AO108" i="1" l="1"/>
  <c r="AB109" i="1"/>
  <c r="Z109" i="1"/>
  <c r="AA109" i="1"/>
  <c r="S109" i="1"/>
  <c r="S159" i="1"/>
  <c r="AN109" i="1"/>
  <c r="AG109" i="1"/>
  <c r="AM109" i="1"/>
  <c r="AK109" i="1"/>
  <c r="AL108" i="1"/>
  <c r="R109" i="1"/>
  <c r="M111" i="1"/>
  <c r="N111" i="1" s="1"/>
  <c r="Q110" i="1"/>
  <c r="AC110" i="1" s="1"/>
  <c r="O161" i="1"/>
  <c r="P161" i="1" s="1"/>
  <c r="Q160" i="1"/>
  <c r="AC160" i="1" s="1"/>
  <c r="R159" i="1"/>
  <c r="M189" i="1"/>
  <c r="N189" i="1" s="1"/>
  <c r="X110" i="1"/>
  <c r="W110" i="1"/>
  <c r="V110" i="1"/>
  <c r="U111" i="1"/>
  <c r="H111" i="1"/>
  <c r="K111" i="1" s="1"/>
  <c r="AF112" i="1"/>
  <c r="J111" i="1"/>
  <c r="AO109" i="1" l="1"/>
  <c r="AB110" i="1"/>
  <c r="Z110" i="1"/>
  <c r="AA110" i="1"/>
  <c r="S110" i="1"/>
  <c r="S160" i="1"/>
  <c r="AN110" i="1"/>
  <c r="AG110" i="1"/>
  <c r="AK110" i="1"/>
  <c r="AL109" i="1"/>
  <c r="AM110" i="1"/>
  <c r="M112" i="1"/>
  <c r="N112" i="1" s="1"/>
  <c r="Q111" i="1"/>
  <c r="AC111" i="1" s="1"/>
  <c r="R110" i="1"/>
  <c r="R160" i="1"/>
  <c r="O162" i="1"/>
  <c r="P162" i="1" s="1"/>
  <c r="Q161" i="1"/>
  <c r="AC161" i="1" s="1"/>
  <c r="M190" i="1"/>
  <c r="N190" i="1" s="1"/>
  <c r="X111" i="1"/>
  <c r="W111" i="1"/>
  <c r="V111" i="1"/>
  <c r="H112" i="1"/>
  <c r="K112" i="1" s="1"/>
  <c r="J112" i="1"/>
  <c r="AF113" i="1"/>
  <c r="U112" i="1"/>
  <c r="AO110" i="1" l="1"/>
  <c r="AB111" i="1"/>
  <c r="Z111" i="1"/>
  <c r="AA111" i="1"/>
  <c r="S161" i="1"/>
  <c r="S111" i="1"/>
  <c r="AN111" i="1"/>
  <c r="AG111" i="1"/>
  <c r="AL110" i="1"/>
  <c r="AK111" i="1"/>
  <c r="AM111" i="1"/>
  <c r="Q112" i="1"/>
  <c r="AC112" i="1" s="1"/>
  <c r="M113" i="1"/>
  <c r="N113" i="1" s="1"/>
  <c r="R111" i="1"/>
  <c r="R161" i="1"/>
  <c r="O163" i="1"/>
  <c r="P163" i="1" s="1"/>
  <c r="Q162" i="1"/>
  <c r="AC162" i="1" s="1"/>
  <c r="M191" i="1"/>
  <c r="N191" i="1" s="1"/>
  <c r="W112" i="1"/>
  <c r="X112" i="1"/>
  <c r="V112" i="1"/>
  <c r="J113" i="1"/>
  <c r="H113" i="1"/>
  <c r="K113" i="1" s="1"/>
  <c r="U113" i="1"/>
  <c r="AO111" i="1" l="1"/>
  <c r="AF114" i="1"/>
  <c r="I128" i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AA112" i="1"/>
  <c r="AB112" i="1"/>
  <c r="Z112" i="1"/>
  <c r="S112" i="1"/>
  <c r="S162" i="1"/>
  <c r="AN112" i="1"/>
  <c r="AG112" i="1"/>
  <c r="V113" i="1"/>
  <c r="AM112" i="1"/>
  <c r="AL111" i="1"/>
  <c r="AK112" i="1"/>
  <c r="M114" i="1"/>
  <c r="N114" i="1" s="1"/>
  <c r="Q113" i="1"/>
  <c r="AC113" i="1" s="1"/>
  <c r="R112" i="1"/>
  <c r="R162" i="1"/>
  <c r="O164" i="1"/>
  <c r="P164" i="1" s="1"/>
  <c r="Q163" i="1"/>
  <c r="AC163" i="1" s="1"/>
  <c r="M192" i="1"/>
  <c r="N192" i="1" s="1"/>
  <c r="U114" i="1"/>
  <c r="H114" i="1"/>
  <c r="K114" i="1" s="1"/>
  <c r="J114" i="1"/>
  <c r="W113" i="1"/>
  <c r="X113" i="1"/>
  <c r="AF115" i="1" l="1"/>
  <c r="AO112" i="1"/>
  <c r="AB113" i="1"/>
  <c r="Z113" i="1"/>
  <c r="AA113" i="1"/>
  <c r="S163" i="1"/>
  <c r="S113" i="1"/>
  <c r="AN113" i="1"/>
  <c r="AK113" i="1"/>
  <c r="AG113" i="1"/>
  <c r="O165" i="1"/>
  <c r="P165" i="1" s="1"/>
  <c r="Q164" i="1"/>
  <c r="AC164" i="1" s="1"/>
  <c r="AM113" i="1"/>
  <c r="AL112" i="1"/>
  <c r="Q114" i="1"/>
  <c r="AC114" i="1" s="1"/>
  <c r="M115" i="1"/>
  <c r="N115" i="1" s="1"/>
  <c r="R113" i="1"/>
  <c r="R163" i="1"/>
  <c r="M193" i="1"/>
  <c r="N193" i="1" s="1"/>
  <c r="U115" i="1"/>
  <c r="J115" i="1"/>
  <c r="H115" i="1"/>
  <c r="K115" i="1" s="1"/>
  <c r="AF116" i="1"/>
  <c r="W114" i="1"/>
  <c r="X114" i="1"/>
  <c r="V114" i="1"/>
  <c r="AO113" i="1" l="1"/>
  <c r="AA114" i="1"/>
  <c r="AB114" i="1"/>
  <c r="Z114" i="1"/>
  <c r="AL113" i="1"/>
  <c r="S114" i="1"/>
  <c r="S164" i="1"/>
  <c r="AN114" i="1"/>
  <c r="AG114" i="1"/>
  <c r="AM114" i="1"/>
  <c r="V115" i="1"/>
  <c r="AK114" i="1"/>
  <c r="R114" i="1"/>
  <c r="Q115" i="1"/>
  <c r="AC115" i="1" s="1"/>
  <c r="M116" i="1"/>
  <c r="N116" i="1" s="1"/>
  <c r="R164" i="1"/>
  <c r="Q165" i="1"/>
  <c r="AC165" i="1" s="1"/>
  <c r="O166" i="1"/>
  <c r="P166" i="1" s="1"/>
  <c r="M194" i="1"/>
  <c r="N194" i="1" s="1"/>
  <c r="X115" i="1"/>
  <c r="W115" i="1"/>
  <c r="AF117" i="1"/>
  <c r="U116" i="1"/>
  <c r="H116" i="1"/>
  <c r="K116" i="1" s="1"/>
  <c r="J116" i="1"/>
  <c r="AO114" i="1" l="1"/>
  <c r="AA115" i="1"/>
  <c r="AB115" i="1"/>
  <c r="Z115" i="1"/>
  <c r="S165" i="1"/>
  <c r="S115" i="1"/>
  <c r="AN115" i="1"/>
  <c r="AK115" i="1"/>
  <c r="AG115" i="1"/>
  <c r="AL114" i="1"/>
  <c r="AM115" i="1"/>
  <c r="V116" i="1"/>
  <c r="M117" i="1"/>
  <c r="N117" i="1" s="1"/>
  <c r="Q116" i="1"/>
  <c r="AC116" i="1" s="1"/>
  <c r="R115" i="1"/>
  <c r="O167" i="1"/>
  <c r="P167" i="1" s="1"/>
  <c r="Q166" i="1"/>
  <c r="AC166" i="1" s="1"/>
  <c r="R165" i="1"/>
  <c r="M195" i="1"/>
  <c r="N195" i="1" s="1"/>
  <c r="U117" i="1"/>
  <c r="J117" i="1"/>
  <c r="AF118" i="1"/>
  <c r="H117" i="1"/>
  <c r="K117" i="1" s="1"/>
  <c r="W116" i="1"/>
  <c r="X116" i="1"/>
  <c r="AO115" i="1" l="1"/>
  <c r="AA116" i="1"/>
  <c r="AB116" i="1"/>
  <c r="Z116" i="1"/>
  <c r="AL115" i="1"/>
  <c r="S166" i="1"/>
  <c r="S116" i="1"/>
  <c r="AN116" i="1"/>
  <c r="AG116" i="1"/>
  <c r="AM116" i="1"/>
  <c r="AK116" i="1"/>
  <c r="Q117" i="1"/>
  <c r="AC117" i="1" s="1"/>
  <c r="M118" i="1"/>
  <c r="N118" i="1" s="1"/>
  <c r="R116" i="1"/>
  <c r="R166" i="1"/>
  <c r="Q167" i="1"/>
  <c r="AC167" i="1" s="1"/>
  <c r="O168" i="1"/>
  <c r="P168" i="1" s="1"/>
  <c r="M196" i="1"/>
  <c r="N196" i="1" s="1"/>
  <c r="AF119" i="1"/>
  <c r="H118" i="1"/>
  <c r="K118" i="1" s="1"/>
  <c r="U118" i="1"/>
  <c r="J118" i="1"/>
  <c r="X117" i="1"/>
  <c r="W117" i="1"/>
  <c r="V117" i="1"/>
  <c r="AO116" i="1" l="1"/>
  <c r="AA117" i="1"/>
  <c r="AB117" i="1"/>
  <c r="Z117" i="1"/>
  <c r="S167" i="1"/>
  <c r="S117" i="1"/>
  <c r="AN117" i="1"/>
  <c r="AG117" i="1"/>
  <c r="AK117" i="1"/>
  <c r="AL116" i="1"/>
  <c r="AM117" i="1"/>
  <c r="R117" i="1"/>
  <c r="M119" i="1"/>
  <c r="N119" i="1" s="1"/>
  <c r="Q118" i="1"/>
  <c r="AC118" i="1" s="1"/>
  <c r="O169" i="1"/>
  <c r="P169" i="1" s="1"/>
  <c r="Q168" i="1"/>
  <c r="AC168" i="1" s="1"/>
  <c r="R167" i="1"/>
  <c r="M197" i="1"/>
  <c r="N197" i="1" s="1"/>
  <c r="X118" i="1"/>
  <c r="W118" i="1"/>
  <c r="V118" i="1"/>
  <c r="J119" i="1"/>
  <c r="AF120" i="1"/>
  <c r="U119" i="1"/>
  <c r="H119" i="1"/>
  <c r="K119" i="1" s="1"/>
  <c r="AO117" i="1" l="1"/>
  <c r="AB118" i="1"/>
  <c r="Z118" i="1"/>
  <c r="AA118" i="1"/>
  <c r="S168" i="1"/>
  <c r="S118" i="1"/>
  <c r="AL117" i="1"/>
  <c r="AN118" i="1"/>
  <c r="AO118" i="1" s="1"/>
  <c r="AG118" i="1"/>
  <c r="AM118" i="1"/>
  <c r="AK118" i="1"/>
  <c r="R118" i="1"/>
  <c r="Q119" i="1"/>
  <c r="AC119" i="1" s="1"/>
  <c r="M120" i="1"/>
  <c r="N120" i="1" s="1"/>
  <c r="R168" i="1"/>
  <c r="O170" i="1"/>
  <c r="P170" i="1" s="1"/>
  <c r="Q169" i="1"/>
  <c r="AC169" i="1" s="1"/>
  <c r="M198" i="1"/>
  <c r="N198" i="1" s="1"/>
  <c r="W119" i="1"/>
  <c r="X119" i="1"/>
  <c r="V119" i="1"/>
  <c r="U120" i="1"/>
  <c r="H120" i="1"/>
  <c r="K120" i="1" s="1"/>
  <c r="AF121" i="1"/>
  <c r="J120" i="1"/>
  <c r="AB119" i="1" l="1"/>
  <c r="Z119" i="1"/>
  <c r="AA119" i="1"/>
  <c r="AL118" i="1"/>
  <c r="S169" i="1"/>
  <c r="S119" i="1"/>
  <c r="AN119" i="1"/>
  <c r="AG119" i="1"/>
  <c r="AM119" i="1"/>
  <c r="AK119" i="1"/>
  <c r="V120" i="1"/>
  <c r="M121" i="1"/>
  <c r="N121" i="1" s="1"/>
  <c r="Q120" i="1"/>
  <c r="AC120" i="1" s="1"/>
  <c r="R119" i="1"/>
  <c r="Q170" i="1"/>
  <c r="AC170" i="1" s="1"/>
  <c r="O171" i="1"/>
  <c r="P171" i="1" s="1"/>
  <c r="R169" i="1"/>
  <c r="M199" i="1"/>
  <c r="N199" i="1" s="1"/>
  <c r="AF122" i="1"/>
  <c r="U121" i="1"/>
  <c r="H121" i="1"/>
  <c r="K121" i="1" s="1"/>
  <c r="J121" i="1"/>
  <c r="X120" i="1"/>
  <c r="W120" i="1"/>
  <c r="AO119" i="1" l="1"/>
  <c r="AA120" i="1"/>
  <c r="AB120" i="1"/>
  <c r="Z120" i="1"/>
  <c r="S170" i="1"/>
  <c r="S120" i="1"/>
  <c r="AK120" i="1"/>
  <c r="AN120" i="1"/>
  <c r="AG120" i="1"/>
  <c r="AL119" i="1"/>
  <c r="AM120" i="1"/>
  <c r="R120" i="1"/>
  <c r="M122" i="1"/>
  <c r="N122" i="1" s="1"/>
  <c r="Q121" i="1"/>
  <c r="AC121" i="1" s="1"/>
  <c r="O172" i="1"/>
  <c r="P172" i="1" s="1"/>
  <c r="Q171" i="1"/>
  <c r="AC171" i="1" s="1"/>
  <c r="R170" i="1"/>
  <c r="M200" i="1"/>
  <c r="N200" i="1" s="1"/>
  <c r="W121" i="1"/>
  <c r="X121" i="1"/>
  <c r="AF123" i="1"/>
  <c r="H122" i="1"/>
  <c r="K122" i="1" s="1"/>
  <c r="U122" i="1"/>
  <c r="J122" i="1"/>
  <c r="V121" i="1"/>
  <c r="AO120" i="1" l="1"/>
  <c r="AB121" i="1"/>
  <c r="Z121" i="1"/>
  <c r="AA121" i="1"/>
  <c r="S171" i="1"/>
  <c r="S121" i="1"/>
  <c r="AL120" i="1"/>
  <c r="AN121" i="1"/>
  <c r="AG121" i="1"/>
  <c r="AK121" i="1"/>
  <c r="AM121" i="1"/>
  <c r="R121" i="1"/>
  <c r="M123" i="1"/>
  <c r="N123" i="1" s="1"/>
  <c r="Q122" i="1"/>
  <c r="AC122" i="1" s="1"/>
  <c r="O173" i="1"/>
  <c r="P173" i="1" s="1"/>
  <c r="Q172" i="1"/>
  <c r="AC172" i="1" s="1"/>
  <c r="R171" i="1"/>
  <c r="M201" i="1"/>
  <c r="N201" i="1" s="1"/>
  <c r="X122" i="1"/>
  <c r="W122" i="1"/>
  <c r="V122" i="1"/>
  <c r="J123" i="1"/>
  <c r="H123" i="1"/>
  <c r="K123" i="1" s="1"/>
  <c r="AF124" i="1"/>
  <c r="U123" i="1"/>
  <c r="AO121" i="1" l="1"/>
  <c r="AB122" i="1"/>
  <c r="Z122" i="1"/>
  <c r="AA122" i="1"/>
  <c r="AL121" i="1"/>
  <c r="S122" i="1"/>
  <c r="S172" i="1"/>
  <c r="AN122" i="1"/>
  <c r="AG122" i="1"/>
  <c r="AK122" i="1"/>
  <c r="AM122" i="1"/>
  <c r="Q123" i="1"/>
  <c r="AC123" i="1" s="1"/>
  <c r="M124" i="1"/>
  <c r="N124" i="1" s="1"/>
  <c r="R122" i="1"/>
  <c r="R172" i="1"/>
  <c r="O174" i="1"/>
  <c r="P174" i="1" s="1"/>
  <c r="Q173" i="1"/>
  <c r="AC173" i="1" s="1"/>
  <c r="M202" i="1"/>
  <c r="N202" i="1" s="1"/>
  <c r="X123" i="1"/>
  <c r="W123" i="1"/>
  <c r="V123" i="1"/>
  <c r="J124" i="1"/>
  <c r="U124" i="1"/>
  <c r="AF125" i="1"/>
  <c r="H124" i="1"/>
  <c r="K124" i="1" s="1"/>
  <c r="AO122" i="1" l="1"/>
  <c r="AA123" i="1"/>
  <c r="AB123" i="1"/>
  <c r="Z123" i="1"/>
  <c r="S123" i="1"/>
  <c r="S173" i="1"/>
  <c r="AN123" i="1"/>
  <c r="AL122" i="1"/>
  <c r="AG123" i="1"/>
  <c r="AM123" i="1"/>
  <c r="AK123" i="1"/>
  <c r="R123" i="1"/>
  <c r="Q124" i="1"/>
  <c r="AC124" i="1" s="1"/>
  <c r="M125" i="1"/>
  <c r="N125" i="1" s="1"/>
  <c r="R173" i="1"/>
  <c r="O175" i="1"/>
  <c r="P175" i="1" s="1"/>
  <c r="Q174" i="1"/>
  <c r="AC174" i="1" s="1"/>
  <c r="M203" i="1"/>
  <c r="N203" i="1" s="1"/>
  <c r="J125" i="1"/>
  <c r="U125" i="1"/>
  <c r="AF126" i="1"/>
  <c r="H125" i="1"/>
  <c r="K125" i="1" s="1"/>
  <c r="W124" i="1"/>
  <c r="X124" i="1"/>
  <c r="V124" i="1"/>
  <c r="AO123" i="1" l="1"/>
  <c r="AB124" i="1"/>
  <c r="Z124" i="1"/>
  <c r="AA124" i="1"/>
  <c r="S174" i="1"/>
  <c r="S124" i="1"/>
  <c r="AN124" i="1"/>
  <c r="AG124" i="1"/>
  <c r="AM124" i="1"/>
  <c r="AL123" i="1"/>
  <c r="AK124" i="1"/>
  <c r="M126" i="1"/>
  <c r="N126" i="1" s="1"/>
  <c r="Q125" i="1"/>
  <c r="AC125" i="1" s="1"/>
  <c r="R124" i="1"/>
  <c r="R174" i="1"/>
  <c r="Q175" i="1"/>
  <c r="AC175" i="1" s="1"/>
  <c r="O176" i="1"/>
  <c r="P176" i="1" s="1"/>
  <c r="M204" i="1"/>
  <c r="N204" i="1" s="1"/>
  <c r="H126" i="1"/>
  <c r="K126" i="1" s="1"/>
  <c r="J126" i="1"/>
  <c r="AF127" i="1"/>
  <c r="U126" i="1"/>
  <c r="W125" i="1"/>
  <c r="X125" i="1"/>
  <c r="V125" i="1"/>
  <c r="AO124" i="1" l="1"/>
  <c r="AB125" i="1"/>
  <c r="Z125" i="1"/>
  <c r="AA125" i="1"/>
  <c r="S125" i="1"/>
  <c r="S175" i="1"/>
  <c r="AN125" i="1"/>
  <c r="AG125" i="1"/>
  <c r="AL124" i="1"/>
  <c r="AK125" i="1"/>
  <c r="AM125" i="1"/>
  <c r="Q126" i="1"/>
  <c r="AC126" i="1" s="1"/>
  <c r="M127" i="1"/>
  <c r="N127" i="1" s="1"/>
  <c r="R125" i="1"/>
  <c r="O177" i="1"/>
  <c r="P177" i="1" s="1"/>
  <c r="Q176" i="1"/>
  <c r="AC176" i="1" s="1"/>
  <c r="R175" i="1"/>
  <c r="M205" i="1"/>
  <c r="N205" i="1" s="1"/>
  <c r="X126" i="1"/>
  <c r="W126" i="1"/>
  <c r="V126" i="1"/>
  <c r="U127" i="1"/>
  <c r="AF128" i="1"/>
  <c r="J127" i="1"/>
  <c r="H127" i="1"/>
  <c r="K127" i="1" s="1"/>
  <c r="AO125" i="1" l="1"/>
  <c r="AB126" i="1"/>
  <c r="Z126" i="1"/>
  <c r="AA126" i="1"/>
  <c r="S176" i="1"/>
  <c r="S126" i="1"/>
  <c r="AN126" i="1"/>
  <c r="AL125" i="1"/>
  <c r="AG126" i="1"/>
  <c r="AM126" i="1"/>
  <c r="AK126" i="1"/>
  <c r="Q127" i="1"/>
  <c r="AC127" i="1" s="1"/>
  <c r="M128" i="1"/>
  <c r="N128" i="1" s="1"/>
  <c r="R126" i="1"/>
  <c r="R176" i="1"/>
  <c r="O178" i="1"/>
  <c r="P178" i="1" s="1"/>
  <c r="Q177" i="1"/>
  <c r="AC177" i="1" s="1"/>
  <c r="M206" i="1"/>
  <c r="N206" i="1" s="1"/>
  <c r="U128" i="1"/>
  <c r="AF129" i="1"/>
  <c r="J128" i="1"/>
  <c r="H128" i="1"/>
  <c r="K128" i="1" s="1"/>
  <c r="W127" i="1"/>
  <c r="X127" i="1"/>
  <c r="V127" i="1"/>
  <c r="AO126" i="1" l="1"/>
  <c r="AB127" i="1"/>
  <c r="Z127" i="1"/>
  <c r="AA127" i="1"/>
  <c r="S177" i="1"/>
  <c r="S127" i="1"/>
  <c r="AN127" i="1"/>
  <c r="AG127" i="1"/>
  <c r="AL126" i="1"/>
  <c r="AM127" i="1"/>
  <c r="AK127" i="1"/>
  <c r="Q128" i="1"/>
  <c r="AC128" i="1" s="1"/>
  <c r="M129" i="1"/>
  <c r="N129" i="1" s="1"/>
  <c r="R127" i="1"/>
  <c r="Q178" i="1"/>
  <c r="AC178" i="1" s="1"/>
  <c r="O179" i="1"/>
  <c r="P179" i="1" s="1"/>
  <c r="R177" i="1"/>
  <c r="M207" i="1"/>
  <c r="J129" i="1"/>
  <c r="AF130" i="1"/>
  <c r="U129" i="1"/>
  <c r="H129" i="1"/>
  <c r="K129" i="1" s="1"/>
  <c r="W128" i="1"/>
  <c r="X128" i="1"/>
  <c r="V128" i="1"/>
  <c r="AO127" i="1" l="1"/>
  <c r="AA128" i="1"/>
  <c r="AB128" i="1"/>
  <c r="Z128" i="1"/>
  <c r="S178" i="1"/>
  <c r="S128" i="1"/>
  <c r="AN128" i="1"/>
  <c r="N207" i="1"/>
  <c r="M208" i="1"/>
  <c r="AG128" i="1"/>
  <c r="AM128" i="1"/>
  <c r="AK128" i="1"/>
  <c r="AL127" i="1"/>
  <c r="R128" i="1"/>
  <c r="Q129" i="1"/>
  <c r="AC129" i="1" s="1"/>
  <c r="M130" i="1"/>
  <c r="N130" i="1" s="1"/>
  <c r="O180" i="1"/>
  <c r="P180" i="1" s="1"/>
  <c r="Q179" i="1"/>
  <c r="AC179" i="1" s="1"/>
  <c r="R178" i="1"/>
  <c r="X129" i="1"/>
  <c r="W129" i="1"/>
  <c r="V129" i="1"/>
  <c r="U130" i="1"/>
  <c r="H130" i="1"/>
  <c r="K130" i="1" s="1"/>
  <c r="J130" i="1"/>
  <c r="AF131" i="1"/>
  <c r="AO128" i="1" l="1"/>
  <c r="AA129" i="1"/>
  <c r="AB129" i="1"/>
  <c r="Z129" i="1"/>
  <c r="S129" i="1"/>
  <c r="S179" i="1"/>
  <c r="AN129" i="1"/>
  <c r="N208" i="1"/>
  <c r="M209" i="1"/>
  <c r="AG129" i="1"/>
  <c r="AK129" i="1"/>
  <c r="AL128" i="1"/>
  <c r="AM129" i="1"/>
  <c r="M131" i="1"/>
  <c r="N131" i="1" s="1"/>
  <c r="Q130" i="1"/>
  <c r="AC130" i="1" s="1"/>
  <c r="R129" i="1"/>
  <c r="O181" i="1"/>
  <c r="P181" i="1" s="1"/>
  <c r="Q180" i="1"/>
  <c r="AC180" i="1" s="1"/>
  <c r="R179" i="1"/>
  <c r="H131" i="1"/>
  <c r="K131" i="1" s="1"/>
  <c r="U131" i="1"/>
  <c r="AF132" i="1"/>
  <c r="J131" i="1"/>
  <c r="X130" i="1"/>
  <c r="W130" i="1"/>
  <c r="V130" i="1"/>
  <c r="AO129" i="1" l="1"/>
  <c r="AA130" i="1"/>
  <c r="AB130" i="1"/>
  <c r="Z130" i="1"/>
  <c r="S130" i="1"/>
  <c r="S180" i="1"/>
  <c r="AN130" i="1"/>
  <c r="N209" i="1"/>
  <c r="M210" i="1"/>
  <c r="AG130" i="1"/>
  <c r="AM130" i="1"/>
  <c r="AL129" i="1"/>
  <c r="AK130" i="1"/>
  <c r="M132" i="1"/>
  <c r="N132" i="1" s="1"/>
  <c r="Q131" i="1"/>
  <c r="AC131" i="1" s="1"/>
  <c r="R130" i="1"/>
  <c r="R180" i="1"/>
  <c r="Q181" i="1"/>
  <c r="AC181" i="1" s="1"/>
  <c r="O182" i="1"/>
  <c r="P182" i="1" s="1"/>
  <c r="W131" i="1"/>
  <c r="X131" i="1"/>
  <c r="V131" i="1"/>
  <c r="H132" i="1"/>
  <c r="K132" i="1" s="1"/>
  <c r="AF133" i="1"/>
  <c r="J132" i="1"/>
  <c r="U132" i="1"/>
  <c r="AO130" i="1" l="1"/>
  <c r="AA131" i="1"/>
  <c r="AB131" i="1"/>
  <c r="Z131" i="1"/>
  <c r="S131" i="1"/>
  <c r="S181" i="1"/>
  <c r="AN131" i="1"/>
  <c r="M211" i="1"/>
  <c r="N210" i="1"/>
  <c r="AG131" i="1"/>
  <c r="AK131" i="1"/>
  <c r="AL130" i="1"/>
  <c r="AM131" i="1"/>
  <c r="R131" i="1"/>
  <c r="M133" i="1"/>
  <c r="N133" i="1" s="1"/>
  <c r="Q132" i="1"/>
  <c r="AC132" i="1" s="1"/>
  <c r="O183" i="1"/>
  <c r="P183" i="1" s="1"/>
  <c r="Q182" i="1"/>
  <c r="AC182" i="1" s="1"/>
  <c r="R181" i="1"/>
  <c r="J133" i="1"/>
  <c r="H133" i="1"/>
  <c r="K133" i="1" s="1"/>
  <c r="U133" i="1"/>
  <c r="AF134" i="1"/>
  <c r="X132" i="1"/>
  <c r="W132" i="1"/>
  <c r="V132" i="1"/>
  <c r="AO131" i="1" l="1"/>
  <c r="AA132" i="1"/>
  <c r="AB132" i="1"/>
  <c r="Z132" i="1"/>
  <c r="AL131" i="1"/>
  <c r="S132" i="1"/>
  <c r="S182" i="1"/>
  <c r="AN132" i="1"/>
  <c r="N211" i="1"/>
  <c r="M212" i="1"/>
  <c r="AG132" i="1"/>
  <c r="AK132" i="1"/>
  <c r="AM132" i="1"/>
  <c r="M134" i="1"/>
  <c r="N134" i="1" s="1"/>
  <c r="Q133" i="1"/>
  <c r="AC133" i="1" s="1"/>
  <c r="R132" i="1"/>
  <c r="R182" i="1"/>
  <c r="O184" i="1"/>
  <c r="P184" i="1" s="1"/>
  <c r="Q183" i="1"/>
  <c r="AC183" i="1" s="1"/>
  <c r="U134" i="1"/>
  <c r="AF135" i="1"/>
  <c r="H134" i="1"/>
  <c r="K134" i="1" s="1"/>
  <c r="J134" i="1"/>
  <c r="W133" i="1"/>
  <c r="X133" i="1"/>
  <c r="V133" i="1"/>
  <c r="AO132" i="1" l="1"/>
  <c r="AA133" i="1"/>
  <c r="AB133" i="1"/>
  <c r="Z133" i="1"/>
  <c r="S183" i="1"/>
  <c r="S133" i="1"/>
  <c r="AN133" i="1"/>
  <c r="M213" i="1"/>
  <c r="N212" i="1"/>
  <c r="AG133" i="1"/>
  <c r="AL132" i="1"/>
  <c r="AM133" i="1"/>
  <c r="AK133" i="1"/>
  <c r="R133" i="1"/>
  <c r="Q134" i="1"/>
  <c r="AC134" i="1" s="1"/>
  <c r="M135" i="1"/>
  <c r="N135" i="1" s="1"/>
  <c r="R183" i="1"/>
  <c r="O185" i="1"/>
  <c r="P185" i="1" s="1"/>
  <c r="Q184" i="1"/>
  <c r="AC184" i="1" s="1"/>
  <c r="W134" i="1"/>
  <c r="X134" i="1"/>
  <c r="V134" i="1"/>
  <c r="AF136" i="1"/>
  <c r="H135" i="1"/>
  <c r="K135" i="1" s="1"/>
  <c r="J135" i="1"/>
  <c r="U135" i="1"/>
  <c r="AO133" i="1" l="1"/>
  <c r="AB134" i="1"/>
  <c r="Z134" i="1"/>
  <c r="AA134" i="1"/>
  <c r="S184" i="1"/>
  <c r="S134" i="1"/>
  <c r="AN134" i="1"/>
  <c r="N213" i="1"/>
  <c r="M214" i="1"/>
  <c r="AG134" i="1"/>
  <c r="AM134" i="1"/>
  <c r="AL133" i="1"/>
  <c r="AK134" i="1"/>
  <c r="M136" i="1"/>
  <c r="N136" i="1" s="1"/>
  <c r="Q135" i="1"/>
  <c r="AC135" i="1" s="1"/>
  <c r="R134" i="1"/>
  <c r="R184" i="1"/>
  <c r="O186" i="1"/>
  <c r="P186" i="1" s="1"/>
  <c r="Q185" i="1"/>
  <c r="AC185" i="1" s="1"/>
  <c r="J136" i="1"/>
  <c r="H136" i="1"/>
  <c r="K136" i="1" s="1"/>
  <c r="U136" i="1"/>
  <c r="AF137" i="1"/>
  <c r="W135" i="1"/>
  <c r="X135" i="1"/>
  <c r="V135" i="1"/>
  <c r="AO134" i="1" l="1"/>
  <c r="AA135" i="1"/>
  <c r="AB135" i="1"/>
  <c r="Z135" i="1"/>
  <c r="S135" i="1"/>
  <c r="S185" i="1"/>
  <c r="AN135" i="1"/>
  <c r="M215" i="1"/>
  <c r="N214" i="1"/>
  <c r="AL134" i="1"/>
  <c r="AG135" i="1"/>
  <c r="AK135" i="1"/>
  <c r="AM135" i="1"/>
  <c r="R135" i="1"/>
  <c r="M137" i="1"/>
  <c r="N137" i="1" s="1"/>
  <c r="Q136" i="1"/>
  <c r="AC136" i="1" s="1"/>
  <c r="R185" i="1"/>
  <c r="Q186" i="1"/>
  <c r="AC186" i="1" s="1"/>
  <c r="O187" i="1"/>
  <c r="P187" i="1" s="1"/>
  <c r="J137" i="1"/>
  <c r="H137" i="1"/>
  <c r="K137" i="1" s="1"/>
  <c r="U137" i="1"/>
  <c r="AF138" i="1"/>
  <c r="W136" i="1"/>
  <c r="X136" i="1"/>
  <c r="V136" i="1"/>
  <c r="AO135" i="1" l="1"/>
  <c r="AA136" i="1"/>
  <c r="AB136" i="1"/>
  <c r="Z136" i="1"/>
  <c r="S136" i="1"/>
  <c r="S186" i="1"/>
  <c r="AN136" i="1"/>
  <c r="N215" i="1"/>
  <c r="M216" i="1"/>
  <c r="AG136" i="1"/>
  <c r="AK136" i="1"/>
  <c r="AM136" i="1"/>
  <c r="AL135" i="1"/>
  <c r="M138" i="1"/>
  <c r="N138" i="1" s="1"/>
  <c r="Q137" i="1"/>
  <c r="AC137" i="1" s="1"/>
  <c r="R136" i="1"/>
  <c r="R186" i="1"/>
  <c r="O188" i="1"/>
  <c r="P188" i="1" s="1"/>
  <c r="Q187" i="1"/>
  <c r="AC187" i="1" s="1"/>
  <c r="X137" i="1"/>
  <c r="W137" i="1"/>
  <c r="V137" i="1"/>
  <c r="H138" i="1"/>
  <c r="K138" i="1" s="1"/>
  <c r="U138" i="1"/>
  <c r="AF139" i="1"/>
  <c r="J138" i="1"/>
  <c r="AO136" i="1" l="1"/>
  <c r="AA137" i="1"/>
  <c r="AB137" i="1"/>
  <c r="Z137" i="1"/>
  <c r="S137" i="1"/>
  <c r="S187" i="1"/>
  <c r="AN137" i="1"/>
  <c r="M217" i="1"/>
  <c r="N216" i="1"/>
  <c r="AG137" i="1"/>
  <c r="AK137" i="1"/>
  <c r="AL136" i="1"/>
  <c r="V138" i="1"/>
  <c r="AM137" i="1"/>
  <c r="R137" i="1"/>
  <c r="Q138" i="1"/>
  <c r="AC138" i="1" s="1"/>
  <c r="M139" i="1"/>
  <c r="N139" i="1" s="1"/>
  <c r="O189" i="1"/>
  <c r="P189" i="1" s="1"/>
  <c r="Q188" i="1"/>
  <c r="AC188" i="1" s="1"/>
  <c r="R187" i="1"/>
  <c r="AF140" i="1"/>
  <c r="H139" i="1"/>
  <c r="K139" i="1" s="1"/>
  <c r="U139" i="1"/>
  <c r="J139" i="1"/>
  <c r="W138" i="1"/>
  <c r="X138" i="1"/>
  <c r="AO137" i="1" l="1"/>
  <c r="AA138" i="1"/>
  <c r="AB138" i="1"/>
  <c r="Z138" i="1"/>
  <c r="S138" i="1"/>
  <c r="S188" i="1"/>
  <c r="AN138" i="1"/>
  <c r="N217" i="1"/>
  <c r="M218" i="1"/>
  <c r="AG138" i="1"/>
  <c r="AK138" i="1"/>
  <c r="AM138" i="1"/>
  <c r="AL137" i="1"/>
  <c r="Q139" i="1"/>
  <c r="AC139" i="1" s="1"/>
  <c r="M140" i="1"/>
  <c r="N140" i="1" s="1"/>
  <c r="R138" i="1"/>
  <c r="R188" i="1"/>
  <c r="Q189" i="1"/>
  <c r="AC189" i="1" s="1"/>
  <c r="O190" i="1"/>
  <c r="P190" i="1" s="1"/>
  <c r="U140" i="1"/>
  <c r="J140" i="1"/>
  <c r="H140" i="1"/>
  <c r="K140" i="1" s="1"/>
  <c r="AF141" i="1"/>
  <c r="W139" i="1"/>
  <c r="X139" i="1"/>
  <c r="V139" i="1"/>
  <c r="AO138" i="1" l="1"/>
  <c r="AA139" i="1"/>
  <c r="AB139" i="1"/>
  <c r="Z139" i="1"/>
  <c r="S139" i="1"/>
  <c r="S189" i="1"/>
  <c r="AN139" i="1"/>
  <c r="N218" i="1"/>
  <c r="M219" i="1"/>
  <c r="AG139" i="1"/>
  <c r="AK139" i="1"/>
  <c r="AL138" i="1"/>
  <c r="AM139" i="1"/>
  <c r="M141" i="1"/>
  <c r="N141" i="1" s="1"/>
  <c r="Q140" i="1"/>
  <c r="AC140" i="1" s="1"/>
  <c r="R139" i="1"/>
  <c r="O191" i="1"/>
  <c r="P191" i="1" s="1"/>
  <c r="Q190" i="1"/>
  <c r="AC190" i="1" s="1"/>
  <c r="R189" i="1"/>
  <c r="W140" i="1"/>
  <c r="X140" i="1"/>
  <c r="V140" i="1"/>
  <c r="H141" i="1"/>
  <c r="K141" i="1" s="1"/>
  <c r="AF142" i="1"/>
  <c r="J141" i="1"/>
  <c r="U141" i="1"/>
  <c r="AO139" i="1" l="1"/>
  <c r="AA140" i="1"/>
  <c r="AB140" i="1"/>
  <c r="Z140" i="1"/>
  <c r="S190" i="1"/>
  <c r="S140" i="1"/>
  <c r="AN140" i="1"/>
  <c r="N219" i="1"/>
  <c r="M220" i="1"/>
  <c r="AG140" i="1"/>
  <c r="AK140" i="1"/>
  <c r="AM140" i="1"/>
  <c r="AL139" i="1"/>
  <c r="R140" i="1"/>
  <c r="M142" i="1"/>
  <c r="N142" i="1" s="1"/>
  <c r="Q141" i="1"/>
  <c r="AC141" i="1" s="1"/>
  <c r="R190" i="1"/>
  <c r="Q191" i="1"/>
  <c r="AC191" i="1" s="1"/>
  <c r="O192" i="1"/>
  <c r="P192" i="1" s="1"/>
  <c r="H142" i="1"/>
  <c r="K142" i="1" s="1"/>
  <c r="AF143" i="1"/>
  <c r="J142" i="1"/>
  <c r="U142" i="1"/>
  <c r="X141" i="1"/>
  <c r="W141" i="1"/>
  <c r="V141" i="1"/>
  <c r="AO140" i="1" l="1"/>
  <c r="AB141" i="1"/>
  <c r="Z141" i="1"/>
  <c r="AA141" i="1"/>
  <c r="S191" i="1"/>
  <c r="S141" i="1"/>
  <c r="AN141" i="1"/>
  <c r="N220" i="1"/>
  <c r="M221" i="1"/>
  <c r="AG141" i="1"/>
  <c r="AK141" i="1"/>
  <c r="AL140" i="1"/>
  <c r="AM141" i="1"/>
  <c r="R141" i="1"/>
  <c r="Q142" i="1"/>
  <c r="AC142" i="1" s="1"/>
  <c r="M143" i="1"/>
  <c r="N143" i="1" s="1"/>
  <c r="O193" i="1"/>
  <c r="P193" i="1" s="1"/>
  <c r="Q192" i="1"/>
  <c r="AC192" i="1" s="1"/>
  <c r="R191" i="1"/>
  <c r="AF144" i="1"/>
  <c r="U143" i="1"/>
  <c r="J143" i="1"/>
  <c r="H143" i="1"/>
  <c r="K143" i="1" s="1"/>
  <c r="X142" i="1"/>
  <c r="W142" i="1"/>
  <c r="V142" i="1"/>
  <c r="AO141" i="1" l="1"/>
  <c r="AA142" i="1"/>
  <c r="AB142" i="1"/>
  <c r="Z142" i="1"/>
  <c r="S142" i="1"/>
  <c r="S192" i="1"/>
  <c r="AN142" i="1"/>
  <c r="AL141" i="1"/>
  <c r="M222" i="1"/>
  <c r="N221" i="1"/>
  <c r="AG142" i="1"/>
  <c r="AK142" i="1"/>
  <c r="AM142" i="1"/>
  <c r="Q143" i="1"/>
  <c r="AC143" i="1" s="1"/>
  <c r="M144" i="1"/>
  <c r="N144" i="1" s="1"/>
  <c r="R142" i="1"/>
  <c r="R192" i="1"/>
  <c r="O194" i="1"/>
  <c r="P194" i="1" s="1"/>
  <c r="Q193" i="1"/>
  <c r="AC193" i="1" s="1"/>
  <c r="X143" i="1"/>
  <c r="W143" i="1"/>
  <c r="V143" i="1"/>
  <c r="AF145" i="1"/>
  <c r="J144" i="1"/>
  <c r="H144" i="1"/>
  <c r="K144" i="1" s="1"/>
  <c r="U144" i="1"/>
  <c r="AO142" i="1" l="1"/>
  <c r="AB143" i="1"/>
  <c r="Z143" i="1"/>
  <c r="AA143" i="1"/>
  <c r="S143" i="1"/>
  <c r="S193" i="1"/>
  <c r="AN143" i="1"/>
  <c r="N222" i="1"/>
  <c r="M223" i="1"/>
  <c r="AG143" i="1"/>
  <c r="AM143" i="1"/>
  <c r="AL142" i="1"/>
  <c r="AK143" i="1"/>
  <c r="R143" i="1"/>
  <c r="Q144" i="1"/>
  <c r="AC144" i="1" s="1"/>
  <c r="M145" i="1"/>
  <c r="N145" i="1" s="1"/>
  <c r="O195" i="1"/>
  <c r="P195" i="1" s="1"/>
  <c r="Q194" i="1"/>
  <c r="AC194" i="1" s="1"/>
  <c r="R193" i="1"/>
  <c r="X144" i="1"/>
  <c r="W144" i="1"/>
  <c r="H145" i="1"/>
  <c r="K145" i="1" s="1"/>
  <c r="AF146" i="1"/>
  <c r="J145" i="1"/>
  <c r="U145" i="1"/>
  <c r="V144" i="1"/>
  <c r="AO143" i="1" l="1"/>
  <c r="AB144" i="1"/>
  <c r="Z144" i="1"/>
  <c r="AA144" i="1"/>
  <c r="S144" i="1"/>
  <c r="S194" i="1"/>
  <c r="AN144" i="1"/>
  <c r="N223" i="1"/>
  <c r="M224" i="1"/>
  <c r="AG144" i="1"/>
  <c r="AL143" i="1"/>
  <c r="AM144" i="1"/>
  <c r="AK144" i="1"/>
  <c r="M146" i="1"/>
  <c r="N146" i="1" s="1"/>
  <c r="Q145" i="1"/>
  <c r="AC145" i="1" s="1"/>
  <c r="R144" i="1"/>
  <c r="R194" i="1"/>
  <c r="O196" i="1"/>
  <c r="P196" i="1" s="1"/>
  <c r="Q195" i="1"/>
  <c r="AC195" i="1" s="1"/>
  <c r="W145" i="1"/>
  <c r="X145" i="1"/>
  <c r="V145" i="1"/>
  <c r="AF147" i="1"/>
  <c r="J146" i="1"/>
  <c r="U146" i="1"/>
  <c r="H146" i="1"/>
  <c r="K146" i="1" s="1"/>
  <c r="AO144" i="1" l="1"/>
  <c r="AA145" i="1"/>
  <c r="AB145" i="1"/>
  <c r="Z145" i="1"/>
  <c r="S195" i="1"/>
  <c r="S145" i="1"/>
  <c r="AN145" i="1"/>
  <c r="M225" i="1"/>
  <c r="N224" i="1"/>
  <c r="AG145" i="1"/>
  <c r="AK145" i="1"/>
  <c r="V146" i="1"/>
  <c r="AL144" i="1"/>
  <c r="AM145" i="1"/>
  <c r="R145" i="1"/>
  <c r="Q146" i="1"/>
  <c r="AC146" i="1" s="1"/>
  <c r="M147" i="1"/>
  <c r="N147" i="1" s="1"/>
  <c r="R195" i="1"/>
  <c r="O197" i="1"/>
  <c r="P197" i="1" s="1"/>
  <c r="Q196" i="1"/>
  <c r="AC196" i="1" s="1"/>
  <c r="U147" i="1"/>
  <c r="J147" i="1"/>
  <c r="H147" i="1"/>
  <c r="K147" i="1" s="1"/>
  <c r="AF148" i="1"/>
  <c r="W146" i="1"/>
  <c r="X146" i="1"/>
  <c r="AO145" i="1" l="1"/>
  <c r="AA146" i="1"/>
  <c r="AB146" i="1"/>
  <c r="Z146" i="1"/>
  <c r="S146" i="1"/>
  <c r="S196" i="1"/>
  <c r="AN146" i="1"/>
  <c r="N225" i="1"/>
  <c r="M226" i="1"/>
  <c r="AG146" i="1"/>
  <c r="AL145" i="1"/>
  <c r="AM146" i="1"/>
  <c r="AK146" i="1"/>
  <c r="M148" i="1"/>
  <c r="Q147" i="1"/>
  <c r="AC147" i="1" s="1"/>
  <c r="R146" i="1"/>
  <c r="O198" i="1"/>
  <c r="P198" i="1" s="1"/>
  <c r="R196" i="1"/>
  <c r="W147" i="1"/>
  <c r="X147" i="1"/>
  <c r="V147" i="1"/>
  <c r="H148" i="1"/>
  <c r="K148" i="1" s="1"/>
  <c r="AF149" i="1"/>
  <c r="U148" i="1"/>
  <c r="J148" i="1"/>
  <c r="AO146" i="1" l="1"/>
  <c r="AA147" i="1"/>
  <c r="AB147" i="1"/>
  <c r="Z147" i="1"/>
  <c r="S147" i="1"/>
  <c r="AN147" i="1"/>
  <c r="N226" i="1"/>
  <c r="M227" i="1"/>
  <c r="AG147" i="1"/>
  <c r="AM147" i="1"/>
  <c r="AK147" i="1"/>
  <c r="AL146" i="1"/>
  <c r="Q197" i="1"/>
  <c r="AC197" i="1" s="1"/>
  <c r="N148" i="1"/>
  <c r="R147" i="1"/>
  <c r="O199" i="1"/>
  <c r="P199" i="1" s="1"/>
  <c r="Q198" i="1"/>
  <c r="AC198" i="1" s="1"/>
  <c r="X148" i="1"/>
  <c r="W148" i="1"/>
  <c r="V148" i="1"/>
  <c r="U149" i="1"/>
  <c r="AF150" i="1"/>
  <c r="J149" i="1"/>
  <c r="H149" i="1"/>
  <c r="K149" i="1" s="1"/>
  <c r="AO147" i="1" l="1"/>
  <c r="AA148" i="1"/>
  <c r="AB148" i="1"/>
  <c r="Z148" i="1"/>
  <c r="S198" i="1"/>
  <c r="S197" i="1"/>
  <c r="R197" i="1"/>
  <c r="N227" i="1"/>
  <c r="M228" i="1"/>
  <c r="AG148" i="1"/>
  <c r="AM148" i="1"/>
  <c r="AK148" i="1"/>
  <c r="AL147" i="1"/>
  <c r="Q148" i="1"/>
  <c r="AC148" i="1" s="1"/>
  <c r="R198" i="1"/>
  <c r="Q199" i="1"/>
  <c r="AC199" i="1" s="1"/>
  <c r="O200" i="1"/>
  <c r="P200" i="1" s="1"/>
  <c r="X149" i="1"/>
  <c r="W149" i="1"/>
  <c r="V149" i="1"/>
  <c r="AF151" i="1"/>
  <c r="H150" i="1"/>
  <c r="K150" i="1" s="1"/>
  <c r="J150" i="1"/>
  <c r="U150" i="1"/>
  <c r="AB149" i="1" l="1"/>
  <c r="Z149" i="1"/>
  <c r="AA149" i="1"/>
  <c r="S199" i="1"/>
  <c r="S148" i="1"/>
  <c r="AL148" i="1"/>
  <c r="AN148" i="1"/>
  <c r="N228" i="1"/>
  <c r="M229" i="1"/>
  <c r="AG149" i="1"/>
  <c r="AK149" i="1"/>
  <c r="AM149" i="1"/>
  <c r="R148" i="1"/>
  <c r="R199" i="1"/>
  <c r="O201" i="1"/>
  <c r="P201" i="1" s="1"/>
  <c r="Q200" i="1"/>
  <c r="AC200" i="1" s="1"/>
  <c r="X150" i="1"/>
  <c r="W150" i="1"/>
  <c r="V150" i="1"/>
  <c r="AF152" i="1"/>
  <c r="U151" i="1"/>
  <c r="J151" i="1"/>
  <c r="H151" i="1"/>
  <c r="K151" i="1" s="1"/>
  <c r="AN149" i="1" l="1"/>
  <c r="AO148" i="1"/>
  <c r="AB150" i="1"/>
  <c r="Z150" i="1"/>
  <c r="AA150" i="1"/>
  <c r="S200" i="1"/>
  <c r="AL149" i="1"/>
  <c r="M230" i="1"/>
  <c r="N229" i="1"/>
  <c r="AG150" i="1"/>
  <c r="AK150" i="1"/>
  <c r="AM150" i="1"/>
  <c r="R200" i="1"/>
  <c r="O202" i="1"/>
  <c r="P202" i="1" s="1"/>
  <c r="Q201" i="1"/>
  <c r="AC201" i="1" s="1"/>
  <c r="W151" i="1"/>
  <c r="X151" i="1"/>
  <c r="V151" i="1"/>
  <c r="U152" i="1"/>
  <c r="J152" i="1"/>
  <c r="AF153" i="1"/>
  <c r="H152" i="1"/>
  <c r="K152" i="1" s="1"/>
  <c r="AN150" i="1" l="1"/>
  <c r="AO149" i="1"/>
  <c r="AA151" i="1"/>
  <c r="AB151" i="1"/>
  <c r="Z151" i="1"/>
  <c r="S201" i="1"/>
  <c r="N230" i="1"/>
  <c r="M231" i="1"/>
  <c r="AK151" i="1"/>
  <c r="AG151" i="1"/>
  <c r="AL150" i="1"/>
  <c r="V152" i="1"/>
  <c r="AM151" i="1"/>
  <c r="R201" i="1"/>
  <c r="O203" i="1"/>
  <c r="P203" i="1" s="1"/>
  <c r="H153" i="1"/>
  <c r="K153" i="1" s="1"/>
  <c r="AF154" i="1"/>
  <c r="U153" i="1"/>
  <c r="J153" i="1"/>
  <c r="W152" i="1"/>
  <c r="X152" i="1"/>
  <c r="AN151" i="1" l="1"/>
  <c r="AO150" i="1"/>
  <c r="AB152" i="1"/>
  <c r="Z152" i="1"/>
  <c r="AA152" i="1"/>
  <c r="AL151" i="1"/>
  <c r="N231" i="1"/>
  <c r="M232" i="1"/>
  <c r="AG152" i="1"/>
  <c r="AK152" i="1"/>
  <c r="AM152" i="1"/>
  <c r="Q202" i="1"/>
  <c r="AC202" i="1" s="1"/>
  <c r="O204" i="1"/>
  <c r="P204" i="1" s="1"/>
  <c r="Q203" i="1"/>
  <c r="AC203" i="1" s="1"/>
  <c r="V153" i="1"/>
  <c r="X153" i="1"/>
  <c r="W153" i="1"/>
  <c r="AF155" i="1"/>
  <c r="J154" i="1"/>
  <c r="U154" i="1"/>
  <c r="H154" i="1"/>
  <c r="K154" i="1" s="1"/>
  <c r="AN152" i="1" l="1"/>
  <c r="AO151" i="1"/>
  <c r="AB153" i="1"/>
  <c r="Z153" i="1"/>
  <c r="AA153" i="1"/>
  <c r="S203" i="1"/>
  <c r="S202" i="1"/>
  <c r="M233" i="1"/>
  <c r="N232" i="1"/>
  <c r="AG153" i="1"/>
  <c r="R202" i="1"/>
  <c r="AL152" i="1"/>
  <c r="AK153" i="1"/>
  <c r="AM153" i="1"/>
  <c r="R203" i="1"/>
  <c r="O205" i="1"/>
  <c r="P205" i="1" s="1"/>
  <c r="Q204" i="1"/>
  <c r="AC204" i="1" s="1"/>
  <c r="J155" i="1"/>
  <c r="AF156" i="1"/>
  <c r="H155" i="1"/>
  <c r="K155" i="1" s="1"/>
  <c r="U155" i="1"/>
  <c r="W154" i="1"/>
  <c r="X154" i="1"/>
  <c r="V154" i="1"/>
  <c r="AN153" i="1" l="1"/>
  <c r="AO152" i="1"/>
  <c r="AA154" i="1"/>
  <c r="AB154" i="1"/>
  <c r="Z154" i="1"/>
  <c r="S204" i="1"/>
  <c r="N233" i="1"/>
  <c r="M234" i="1"/>
  <c r="AG154" i="1"/>
  <c r="AL153" i="1"/>
  <c r="AK154" i="1"/>
  <c r="AM154" i="1"/>
  <c r="R204" i="1"/>
  <c r="O206" i="1"/>
  <c r="P206" i="1" s="1"/>
  <c r="Q205" i="1"/>
  <c r="AC205" i="1" s="1"/>
  <c r="AF157" i="1"/>
  <c r="H156" i="1"/>
  <c r="K156" i="1" s="1"/>
  <c r="U156" i="1"/>
  <c r="J156" i="1"/>
  <c r="X155" i="1"/>
  <c r="W155" i="1"/>
  <c r="V155" i="1"/>
  <c r="AN154" i="1" l="1"/>
  <c r="AO153" i="1"/>
  <c r="AA155" i="1"/>
  <c r="AB155" i="1"/>
  <c r="Z155" i="1"/>
  <c r="S205" i="1"/>
  <c r="M235" i="1"/>
  <c r="N234" i="1"/>
  <c r="AL154" i="1"/>
  <c r="AG155" i="1"/>
  <c r="Q206" i="1"/>
  <c r="AC206" i="1" s="1"/>
  <c r="O207" i="1"/>
  <c r="P207" i="1" s="1"/>
  <c r="V156" i="1"/>
  <c r="AM155" i="1"/>
  <c r="AK155" i="1"/>
  <c r="R205" i="1"/>
  <c r="W156" i="1"/>
  <c r="X156" i="1"/>
  <c r="AF158" i="1"/>
  <c r="U157" i="1"/>
  <c r="J157" i="1"/>
  <c r="H157" i="1"/>
  <c r="K157" i="1" s="1"/>
  <c r="AN155" i="1" l="1"/>
  <c r="AO154" i="1"/>
  <c r="AA156" i="1"/>
  <c r="AB156" i="1"/>
  <c r="Z156" i="1"/>
  <c r="S206" i="1"/>
  <c r="N235" i="1"/>
  <c r="M236" i="1"/>
  <c r="Q207" i="1"/>
  <c r="O208" i="1"/>
  <c r="P208" i="1" s="1"/>
  <c r="AG156" i="1"/>
  <c r="AL155" i="1"/>
  <c r="AM156" i="1"/>
  <c r="AK156" i="1"/>
  <c r="R206" i="1"/>
  <c r="H158" i="1"/>
  <c r="K158" i="1" s="1"/>
  <c r="AF159" i="1"/>
  <c r="J158" i="1"/>
  <c r="U158" i="1"/>
  <c r="X157" i="1"/>
  <c r="W157" i="1"/>
  <c r="V157" i="1"/>
  <c r="AN156" i="1" l="1"/>
  <c r="AO155" i="1"/>
  <c r="AC207" i="1"/>
  <c r="S207" i="1"/>
  <c r="AA157" i="1"/>
  <c r="AB157" i="1"/>
  <c r="Z157" i="1"/>
  <c r="N236" i="1"/>
  <c r="M237" i="1"/>
  <c r="O209" i="1"/>
  <c r="P209" i="1" s="1"/>
  <c r="Q208" i="1"/>
  <c r="R207" i="1"/>
  <c r="AG157" i="1"/>
  <c r="AL156" i="1"/>
  <c r="AM157" i="1"/>
  <c r="AK157" i="1"/>
  <c r="V158" i="1"/>
  <c r="U159" i="1"/>
  <c r="H159" i="1"/>
  <c r="K159" i="1" s="1"/>
  <c r="AF160" i="1"/>
  <c r="J159" i="1"/>
  <c r="X158" i="1"/>
  <c r="W158" i="1"/>
  <c r="AN157" i="1" l="1"/>
  <c r="AO156" i="1"/>
  <c r="R208" i="1"/>
  <c r="S208" i="1"/>
  <c r="AA158" i="1"/>
  <c r="AB158" i="1"/>
  <c r="Z158" i="1"/>
  <c r="M238" i="1"/>
  <c r="N237" i="1"/>
  <c r="Q209" i="1"/>
  <c r="O210" i="1"/>
  <c r="P210" i="1" s="1"/>
  <c r="AG158" i="1"/>
  <c r="AK158" i="1"/>
  <c r="AL157" i="1"/>
  <c r="AM158" i="1"/>
  <c r="H160" i="1"/>
  <c r="K160" i="1" s="1"/>
  <c r="AF161" i="1"/>
  <c r="U160" i="1"/>
  <c r="J160" i="1"/>
  <c r="W159" i="1"/>
  <c r="X159" i="1"/>
  <c r="V159" i="1"/>
  <c r="AN158" i="1" l="1"/>
  <c r="AO157" i="1"/>
  <c r="S209" i="1"/>
  <c r="R209" i="1"/>
  <c r="AB159" i="1"/>
  <c r="Z159" i="1"/>
  <c r="AA159" i="1"/>
  <c r="AL158" i="1"/>
  <c r="N238" i="1"/>
  <c r="M239" i="1"/>
  <c r="Q210" i="1"/>
  <c r="O211" i="1"/>
  <c r="P211" i="1" s="1"/>
  <c r="AG159" i="1"/>
  <c r="AM159" i="1"/>
  <c r="AK159" i="1"/>
  <c r="U161" i="1"/>
  <c r="J161" i="1"/>
  <c r="AF162" i="1"/>
  <c r="H161" i="1"/>
  <c r="K161" i="1" s="1"/>
  <c r="X160" i="1"/>
  <c r="W160" i="1"/>
  <c r="V160" i="1"/>
  <c r="AN159" i="1" l="1"/>
  <c r="AO158" i="1"/>
  <c r="R210" i="1"/>
  <c r="S210" i="1"/>
  <c r="AB160" i="1"/>
  <c r="Z160" i="1"/>
  <c r="AA160" i="1"/>
  <c r="N239" i="1"/>
  <c r="M240" i="1"/>
  <c r="O212" i="1"/>
  <c r="P212" i="1" s="1"/>
  <c r="Q211" i="1"/>
  <c r="AG160" i="1"/>
  <c r="AM160" i="1"/>
  <c r="AK160" i="1"/>
  <c r="AL159" i="1"/>
  <c r="H162" i="1"/>
  <c r="K162" i="1" s="1"/>
  <c r="AF163" i="1"/>
  <c r="U162" i="1"/>
  <c r="J162" i="1"/>
  <c r="W161" i="1"/>
  <c r="X161" i="1"/>
  <c r="V161" i="1"/>
  <c r="AN160" i="1" l="1"/>
  <c r="AO159" i="1"/>
  <c r="R211" i="1"/>
  <c r="S211" i="1"/>
  <c r="AA161" i="1"/>
  <c r="AB161" i="1"/>
  <c r="Z161" i="1"/>
  <c r="M241" i="1"/>
  <c r="N240" i="1"/>
  <c r="Q212" i="1"/>
  <c r="O213" i="1"/>
  <c r="P213" i="1" s="1"/>
  <c r="AG161" i="1"/>
  <c r="AK161" i="1"/>
  <c r="AL160" i="1"/>
  <c r="AM161" i="1"/>
  <c r="X162" i="1"/>
  <c r="W162" i="1"/>
  <c r="J163" i="1"/>
  <c r="U163" i="1"/>
  <c r="H163" i="1"/>
  <c r="K163" i="1" s="1"/>
  <c r="AF164" i="1"/>
  <c r="V162" i="1"/>
  <c r="AN161" i="1" l="1"/>
  <c r="AO160" i="1"/>
  <c r="R212" i="1"/>
  <c r="S212" i="1"/>
  <c r="AA162" i="1"/>
  <c r="AB162" i="1"/>
  <c r="Z162" i="1"/>
  <c r="N241" i="1"/>
  <c r="M242" i="1"/>
  <c r="Q213" i="1"/>
  <c r="O214" i="1"/>
  <c r="P214" i="1" s="1"/>
  <c r="AG162" i="1"/>
  <c r="AL161" i="1"/>
  <c r="AK162" i="1"/>
  <c r="AM162" i="1"/>
  <c r="H164" i="1"/>
  <c r="K164" i="1" s="1"/>
  <c r="AF165" i="1"/>
  <c r="J164" i="1"/>
  <c r="U164" i="1"/>
  <c r="W163" i="1"/>
  <c r="X163" i="1"/>
  <c r="V163" i="1"/>
  <c r="AN162" i="1" l="1"/>
  <c r="AO161" i="1"/>
  <c r="S213" i="1"/>
  <c r="R213" i="1"/>
  <c r="AB163" i="1"/>
  <c r="Z163" i="1"/>
  <c r="AA163" i="1"/>
  <c r="AL162" i="1"/>
  <c r="N242" i="1"/>
  <c r="M243" i="1"/>
  <c r="Q214" i="1"/>
  <c r="O215" i="1"/>
  <c r="P215" i="1" s="1"/>
  <c r="AG163" i="1"/>
  <c r="AM163" i="1"/>
  <c r="AK163" i="1"/>
  <c r="U165" i="1"/>
  <c r="H165" i="1"/>
  <c r="K165" i="1" s="1"/>
  <c r="AF166" i="1"/>
  <c r="J165" i="1"/>
  <c r="W164" i="1"/>
  <c r="X164" i="1"/>
  <c r="V164" i="1"/>
  <c r="AN163" i="1" l="1"/>
  <c r="AO162" i="1"/>
  <c r="R214" i="1"/>
  <c r="S214" i="1"/>
  <c r="AB164" i="1"/>
  <c r="Z164" i="1"/>
  <c r="AA164" i="1"/>
  <c r="N243" i="1"/>
  <c r="M244" i="1"/>
  <c r="Q215" i="1"/>
  <c r="O216" i="1"/>
  <c r="P216" i="1" s="1"/>
  <c r="AG164" i="1"/>
  <c r="AK164" i="1"/>
  <c r="AM164" i="1"/>
  <c r="AL163" i="1"/>
  <c r="H166" i="1"/>
  <c r="K166" i="1" s="1"/>
  <c r="AF167" i="1"/>
  <c r="J166" i="1"/>
  <c r="U166" i="1"/>
  <c r="W165" i="1"/>
  <c r="X165" i="1"/>
  <c r="V165" i="1"/>
  <c r="AN164" i="1" l="1"/>
  <c r="AO163" i="1"/>
  <c r="R215" i="1"/>
  <c r="S215" i="1"/>
  <c r="AB165" i="1"/>
  <c r="Z165" i="1"/>
  <c r="AA165" i="1"/>
  <c r="N244" i="1"/>
  <c r="M245" i="1"/>
  <c r="AL164" i="1"/>
  <c r="Q216" i="1"/>
  <c r="O217" i="1"/>
  <c r="P217" i="1" s="1"/>
  <c r="AG165" i="1"/>
  <c r="AM165" i="1"/>
  <c r="AK165" i="1"/>
  <c r="W166" i="1"/>
  <c r="X166" i="1"/>
  <c r="V166" i="1"/>
  <c r="U167" i="1"/>
  <c r="J167" i="1"/>
  <c r="H167" i="1"/>
  <c r="K167" i="1" s="1"/>
  <c r="AF168" i="1"/>
  <c r="AN165" i="1" l="1"/>
  <c r="AO164" i="1"/>
  <c r="R216" i="1"/>
  <c r="S216" i="1"/>
  <c r="AA166" i="1"/>
  <c r="AB166" i="1"/>
  <c r="Z166" i="1"/>
  <c r="M246" i="1"/>
  <c r="N245" i="1"/>
  <c r="Q217" i="1"/>
  <c r="O218" i="1"/>
  <c r="P218" i="1" s="1"/>
  <c r="AG166" i="1"/>
  <c r="AL165" i="1"/>
  <c r="AK166" i="1"/>
  <c r="AM166" i="1"/>
  <c r="W167" i="1"/>
  <c r="X167" i="1"/>
  <c r="AF169" i="1"/>
  <c r="J168" i="1"/>
  <c r="U168" i="1"/>
  <c r="H168" i="1"/>
  <c r="K168" i="1" s="1"/>
  <c r="V167" i="1"/>
  <c r="AN166" i="1" l="1"/>
  <c r="AO165" i="1"/>
  <c r="S217" i="1"/>
  <c r="R217" i="1"/>
  <c r="AA167" i="1"/>
  <c r="AB167" i="1"/>
  <c r="Z167" i="1"/>
  <c r="N246" i="1"/>
  <c r="M247" i="1"/>
  <c r="AL166" i="1"/>
  <c r="Q218" i="1"/>
  <c r="O219" i="1"/>
  <c r="P219" i="1" s="1"/>
  <c r="AG167" i="1"/>
  <c r="AK167" i="1"/>
  <c r="AM167" i="1"/>
  <c r="X168" i="1"/>
  <c r="W168" i="1"/>
  <c r="V168" i="1"/>
  <c r="J169" i="1"/>
  <c r="AF170" i="1"/>
  <c r="U169" i="1"/>
  <c r="H169" i="1"/>
  <c r="K169" i="1" s="1"/>
  <c r="AN167" i="1" l="1"/>
  <c r="AO166" i="1"/>
  <c r="R218" i="1"/>
  <c r="S218" i="1"/>
  <c r="AA168" i="1"/>
  <c r="AB168" i="1"/>
  <c r="Z168" i="1"/>
  <c r="N247" i="1"/>
  <c r="M248" i="1"/>
  <c r="O220" i="1"/>
  <c r="P220" i="1" s="1"/>
  <c r="Q219" i="1"/>
  <c r="AG168" i="1"/>
  <c r="AL167" i="1"/>
  <c r="AM168" i="1"/>
  <c r="AK168" i="1"/>
  <c r="W169" i="1"/>
  <c r="X169" i="1"/>
  <c r="H170" i="1"/>
  <c r="K170" i="1" s="1"/>
  <c r="AF171" i="1"/>
  <c r="J170" i="1"/>
  <c r="U170" i="1"/>
  <c r="V169" i="1"/>
  <c r="AN168" i="1" l="1"/>
  <c r="AO167" i="1"/>
  <c r="R219" i="1"/>
  <c r="S219" i="1"/>
  <c r="AA169" i="1"/>
  <c r="AB169" i="1"/>
  <c r="Z169" i="1"/>
  <c r="N248" i="1"/>
  <c r="M249" i="1"/>
  <c r="Q220" i="1"/>
  <c r="O221" i="1"/>
  <c r="P221" i="1" s="1"/>
  <c r="AG169" i="1"/>
  <c r="AK169" i="1"/>
  <c r="V170" i="1"/>
  <c r="AL168" i="1"/>
  <c r="AM169" i="1"/>
  <c r="J171" i="1"/>
  <c r="U171" i="1"/>
  <c r="AF172" i="1"/>
  <c r="H171" i="1"/>
  <c r="K171" i="1" s="1"/>
  <c r="X170" i="1"/>
  <c r="W170" i="1"/>
  <c r="AN169" i="1" l="1"/>
  <c r="AO168" i="1"/>
  <c r="R220" i="1"/>
  <c r="S220" i="1"/>
  <c r="AB170" i="1"/>
  <c r="Z170" i="1"/>
  <c r="AA170" i="1"/>
  <c r="AL169" i="1"/>
  <c r="N249" i="1"/>
  <c r="M250" i="1"/>
  <c r="Q221" i="1"/>
  <c r="O222" i="1"/>
  <c r="P222" i="1" s="1"/>
  <c r="AK170" i="1"/>
  <c r="AG170" i="1"/>
  <c r="AM170" i="1"/>
  <c r="AF173" i="1"/>
  <c r="U172" i="1"/>
  <c r="J172" i="1"/>
  <c r="H172" i="1"/>
  <c r="K172" i="1" s="1"/>
  <c r="W171" i="1"/>
  <c r="X171" i="1"/>
  <c r="V171" i="1"/>
  <c r="AN170" i="1" l="1"/>
  <c r="AO169" i="1"/>
  <c r="S221" i="1"/>
  <c r="R221" i="1"/>
  <c r="AB171" i="1"/>
  <c r="Z171" i="1"/>
  <c r="AA171" i="1"/>
  <c r="N250" i="1"/>
  <c r="M251" i="1"/>
  <c r="Q222" i="1"/>
  <c r="O223" i="1"/>
  <c r="P223" i="1" s="1"/>
  <c r="AG171" i="1"/>
  <c r="AL170" i="1"/>
  <c r="AK171" i="1"/>
  <c r="V172" i="1"/>
  <c r="AM171" i="1"/>
  <c r="H173" i="1"/>
  <c r="K173" i="1" s="1"/>
  <c r="J173" i="1"/>
  <c r="AF174" i="1"/>
  <c r="U173" i="1"/>
  <c r="W172" i="1"/>
  <c r="X172" i="1"/>
  <c r="AN171" i="1" l="1"/>
  <c r="AO170" i="1"/>
  <c r="R222" i="1"/>
  <c r="S222" i="1"/>
  <c r="AA172" i="1"/>
  <c r="AB172" i="1"/>
  <c r="Z172" i="1"/>
  <c r="AL171" i="1"/>
  <c r="N251" i="1"/>
  <c r="M252" i="1"/>
  <c r="Q223" i="1"/>
  <c r="O224" i="1"/>
  <c r="P224" i="1" s="1"/>
  <c r="AK172" i="1"/>
  <c r="AG172" i="1"/>
  <c r="AM172" i="1"/>
  <c r="H174" i="1"/>
  <c r="K174" i="1" s="1"/>
  <c r="U174" i="1"/>
  <c r="AF175" i="1"/>
  <c r="J174" i="1"/>
  <c r="W173" i="1"/>
  <c r="X173" i="1"/>
  <c r="V173" i="1"/>
  <c r="AN172" i="1" l="1"/>
  <c r="AO171" i="1"/>
  <c r="R223" i="1"/>
  <c r="S223" i="1"/>
  <c r="AA173" i="1"/>
  <c r="AB173" i="1"/>
  <c r="Z173" i="1"/>
  <c r="N252" i="1"/>
  <c r="M253" i="1"/>
  <c r="AL172" i="1"/>
  <c r="Q224" i="1"/>
  <c r="O225" i="1"/>
  <c r="P225" i="1" s="1"/>
  <c r="AG173" i="1"/>
  <c r="AK173" i="1"/>
  <c r="AM173" i="1"/>
  <c r="U175" i="1"/>
  <c r="H175" i="1"/>
  <c r="K175" i="1" s="1"/>
  <c r="AF176" i="1"/>
  <c r="J175" i="1"/>
  <c r="W174" i="1"/>
  <c r="X174" i="1"/>
  <c r="V174" i="1"/>
  <c r="AN173" i="1" l="1"/>
  <c r="AO172" i="1"/>
  <c r="R224" i="1"/>
  <c r="S224" i="1"/>
  <c r="AB174" i="1"/>
  <c r="Z174" i="1"/>
  <c r="AA174" i="1"/>
  <c r="AK174" i="1"/>
  <c r="M254" i="1"/>
  <c r="N253" i="1"/>
  <c r="Q225" i="1"/>
  <c r="O226" i="1"/>
  <c r="P226" i="1" s="1"/>
  <c r="AG174" i="1"/>
  <c r="AL173" i="1"/>
  <c r="V175" i="1"/>
  <c r="AM174" i="1"/>
  <c r="AF177" i="1"/>
  <c r="H176" i="1"/>
  <c r="K176" i="1" s="1"/>
  <c r="U176" i="1"/>
  <c r="J176" i="1"/>
  <c r="X175" i="1"/>
  <c r="W175" i="1"/>
  <c r="AN174" i="1" l="1"/>
  <c r="AO173" i="1"/>
  <c r="S225" i="1"/>
  <c r="R225" i="1"/>
  <c r="AA175" i="1"/>
  <c r="AB175" i="1"/>
  <c r="Z175" i="1"/>
  <c r="AL174" i="1"/>
  <c r="N254" i="1"/>
  <c r="M255" i="1"/>
  <c r="Q226" i="1"/>
  <c r="O227" i="1"/>
  <c r="P227" i="1" s="1"/>
  <c r="AG175" i="1"/>
  <c r="AK175" i="1"/>
  <c r="AM175" i="1"/>
  <c r="W176" i="1"/>
  <c r="X176" i="1"/>
  <c r="V176" i="1"/>
  <c r="AF178" i="1"/>
  <c r="U177" i="1"/>
  <c r="J177" i="1"/>
  <c r="H177" i="1"/>
  <c r="K177" i="1" s="1"/>
  <c r="AN175" i="1" l="1"/>
  <c r="AO174" i="1"/>
  <c r="R226" i="1"/>
  <c r="S226" i="1"/>
  <c r="AB176" i="1"/>
  <c r="Z176" i="1"/>
  <c r="AA176" i="1"/>
  <c r="N255" i="1"/>
  <c r="M256" i="1"/>
  <c r="Q227" i="1"/>
  <c r="O228" i="1"/>
  <c r="P228" i="1" s="1"/>
  <c r="AG176" i="1"/>
  <c r="AL175" i="1"/>
  <c r="AK176" i="1"/>
  <c r="V177" i="1"/>
  <c r="AM176" i="1"/>
  <c r="U178" i="1"/>
  <c r="H178" i="1"/>
  <c r="K178" i="1" s="1"/>
  <c r="AF179" i="1"/>
  <c r="J178" i="1"/>
  <c r="V178" i="1"/>
  <c r="X177" i="1"/>
  <c r="W177" i="1"/>
  <c r="AN176" i="1" l="1"/>
  <c r="AO175" i="1"/>
  <c r="R227" i="1"/>
  <c r="S227" i="1"/>
  <c r="AB178" i="1"/>
  <c r="Z178" i="1"/>
  <c r="AA177" i="1"/>
  <c r="AB177" i="1"/>
  <c r="Z177" i="1"/>
  <c r="M257" i="1"/>
  <c r="N256" i="1"/>
  <c r="O229" i="1"/>
  <c r="P229" i="1" s="1"/>
  <c r="Q228" i="1"/>
  <c r="AG177" i="1"/>
  <c r="AL176" i="1"/>
  <c r="AK178" i="1"/>
  <c r="AM177" i="1"/>
  <c r="AK177" i="1"/>
  <c r="H179" i="1"/>
  <c r="K179" i="1" s="1"/>
  <c r="AF180" i="1"/>
  <c r="J179" i="1"/>
  <c r="U179" i="1"/>
  <c r="W178" i="1"/>
  <c r="X178" i="1"/>
  <c r="AN177" i="1" l="1"/>
  <c r="AO176" i="1"/>
  <c r="R228" i="1"/>
  <c r="S228" i="1"/>
  <c r="AA178" i="1"/>
  <c r="N257" i="1"/>
  <c r="M258" i="1"/>
  <c r="Q229" i="1"/>
  <c r="O230" i="1"/>
  <c r="P230" i="1" s="1"/>
  <c r="AG178" i="1"/>
  <c r="AL177" i="1"/>
  <c r="AL178" i="1" s="1"/>
  <c r="AM178" i="1"/>
  <c r="X179" i="1"/>
  <c r="W179" i="1"/>
  <c r="V179" i="1"/>
  <c r="J180" i="1"/>
  <c r="U180" i="1"/>
  <c r="H180" i="1"/>
  <c r="K180" i="1" s="1"/>
  <c r="AF181" i="1"/>
  <c r="AN178" i="1" l="1"/>
  <c r="AO177" i="1"/>
  <c r="S229" i="1"/>
  <c r="R229" i="1"/>
  <c r="AB179" i="1"/>
  <c r="Z179" i="1"/>
  <c r="AA179" i="1"/>
  <c r="N258" i="1"/>
  <c r="M259" i="1"/>
  <c r="O231" i="1"/>
  <c r="P231" i="1" s="1"/>
  <c r="Q230" i="1"/>
  <c r="AG179" i="1"/>
  <c r="AM179" i="1"/>
  <c r="AK179" i="1"/>
  <c r="H181" i="1"/>
  <c r="K181" i="1" s="1"/>
  <c r="AF182" i="1"/>
  <c r="J181" i="1"/>
  <c r="U181" i="1"/>
  <c r="X180" i="1"/>
  <c r="W180" i="1"/>
  <c r="V180" i="1"/>
  <c r="AN179" i="1" l="1"/>
  <c r="AO178" i="1"/>
  <c r="R230" i="1"/>
  <c r="S230" i="1"/>
  <c r="J263" i="1"/>
  <c r="J265" i="1"/>
  <c r="AA180" i="1"/>
  <c r="AB180" i="1"/>
  <c r="Z180" i="1"/>
  <c r="N259" i="1"/>
  <c r="N263" i="1" s="1"/>
  <c r="O232" i="1"/>
  <c r="P232" i="1" s="1"/>
  <c r="Q231" i="1"/>
  <c r="AG180" i="1"/>
  <c r="AM180" i="1"/>
  <c r="AL179" i="1"/>
  <c r="AK180" i="1"/>
  <c r="W181" i="1"/>
  <c r="X181" i="1"/>
  <c r="V181" i="1"/>
  <c r="J182" i="1"/>
  <c r="U182" i="1"/>
  <c r="H182" i="1"/>
  <c r="K182" i="1" s="1"/>
  <c r="AF183" i="1"/>
  <c r="AN180" i="1" l="1"/>
  <c r="AO179" i="1"/>
  <c r="R231" i="1"/>
  <c r="S231" i="1"/>
  <c r="AA181" i="1"/>
  <c r="AB181" i="1"/>
  <c r="Z181" i="1"/>
  <c r="AL180" i="1"/>
  <c r="Q232" i="1"/>
  <c r="O233" i="1"/>
  <c r="P233" i="1" s="1"/>
  <c r="AG181" i="1"/>
  <c r="AM181" i="1"/>
  <c r="AK181" i="1"/>
  <c r="J183" i="1"/>
  <c r="H183" i="1"/>
  <c r="K183" i="1" s="1"/>
  <c r="U183" i="1"/>
  <c r="AF184" i="1"/>
  <c r="X182" i="1"/>
  <c r="W182" i="1"/>
  <c r="V182" i="1"/>
  <c r="AN181" i="1" l="1"/>
  <c r="AO180" i="1"/>
  <c r="R232" i="1"/>
  <c r="S232" i="1"/>
  <c r="AB182" i="1"/>
  <c r="Z182" i="1"/>
  <c r="AA182" i="1"/>
  <c r="Q233" i="1"/>
  <c r="O234" i="1"/>
  <c r="P234" i="1" s="1"/>
  <c r="AG182" i="1"/>
  <c r="AK182" i="1"/>
  <c r="AM182" i="1"/>
  <c r="AL181" i="1"/>
  <c r="J184" i="1"/>
  <c r="H184" i="1"/>
  <c r="K184" i="1" s="1"/>
  <c r="AF185" i="1"/>
  <c r="U184" i="1"/>
  <c r="W183" i="1"/>
  <c r="X183" i="1"/>
  <c r="V183" i="1"/>
  <c r="AN182" i="1" l="1"/>
  <c r="AO181" i="1"/>
  <c r="S233" i="1"/>
  <c r="R233" i="1"/>
  <c r="AA183" i="1"/>
  <c r="AB183" i="1"/>
  <c r="Z183" i="1"/>
  <c r="AL182" i="1"/>
  <c r="O235" i="1"/>
  <c r="P235" i="1" s="1"/>
  <c r="Q234" i="1"/>
  <c r="AG183" i="1"/>
  <c r="AK183" i="1"/>
  <c r="AM183" i="1"/>
  <c r="X184" i="1"/>
  <c r="W184" i="1"/>
  <c r="V184" i="1"/>
  <c r="U185" i="1"/>
  <c r="H185" i="1"/>
  <c r="K185" i="1" s="1"/>
  <c r="AF186" i="1"/>
  <c r="J185" i="1"/>
  <c r="AN183" i="1" l="1"/>
  <c r="AO182" i="1"/>
  <c r="R234" i="1"/>
  <c r="S234" i="1"/>
  <c r="AB184" i="1"/>
  <c r="Z184" i="1"/>
  <c r="AA184" i="1"/>
  <c r="O236" i="1"/>
  <c r="P236" i="1" s="1"/>
  <c r="Q235" i="1"/>
  <c r="AG184" i="1"/>
  <c r="AK184" i="1"/>
  <c r="AL183" i="1"/>
  <c r="AM184" i="1"/>
  <c r="W185" i="1"/>
  <c r="X185" i="1"/>
  <c r="V185" i="1"/>
  <c r="AF187" i="1"/>
  <c r="U186" i="1"/>
  <c r="H186" i="1"/>
  <c r="K186" i="1" s="1"/>
  <c r="J186" i="1"/>
  <c r="AN184" i="1" l="1"/>
  <c r="AO183" i="1"/>
  <c r="R235" i="1"/>
  <c r="S235" i="1"/>
  <c r="AB185" i="1"/>
  <c r="Z185" i="1"/>
  <c r="AA185" i="1"/>
  <c r="Q236" i="1"/>
  <c r="O237" i="1"/>
  <c r="P237" i="1" s="1"/>
  <c r="AG185" i="1"/>
  <c r="AK185" i="1"/>
  <c r="AL184" i="1"/>
  <c r="AM185" i="1"/>
  <c r="X186" i="1"/>
  <c r="W186" i="1"/>
  <c r="V186" i="1"/>
  <c r="H187" i="1"/>
  <c r="K187" i="1" s="1"/>
  <c r="AF188" i="1"/>
  <c r="J187" i="1"/>
  <c r="U187" i="1"/>
  <c r="AN185" i="1" l="1"/>
  <c r="AO184" i="1"/>
  <c r="R236" i="1"/>
  <c r="S236" i="1"/>
  <c r="AB186" i="1"/>
  <c r="Z186" i="1"/>
  <c r="AA186" i="1"/>
  <c r="Q237" i="1"/>
  <c r="O238" i="1"/>
  <c r="P238" i="1" s="1"/>
  <c r="AG186" i="1"/>
  <c r="AL185" i="1"/>
  <c r="AM186" i="1"/>
  <c r="AK186" i="1"/>
  <c r="AF189" i="1"/>
  <c r="U188" i="1"/>
  <c r="H188" i="1"/>
  <c r="K188" i="1" s="1"/>
  <c r="J188" i="1"/>
  <c r="X187" i="1"/>
  <c r="W187" i="1"/>
  <c r="V187" i="1"/>
  <c r="AN186" i="1" l="1"/>
  <c r="AO185" i="1"/>
  <c r="S237" i="1"/>
  <c r="R237" i="1"/>
  <c r="AB187" i="1"/>
  <c r="Z187" i="1"/>
  <c r="AA187" i="1"/>
  <c r="O239" i="1"/>
  <c r="P239" i="1" s="1"/>
  <c r="Q238" i="1"/>
  <c r="AG187" i="1"/>
  <c r="AL186" i="1"/>
  <c r="AK187" i="1"/>
  <c r="AM187" i="1"/>
  <c r="AF190" i="1"/>
  <c r="J189" i="1"/>
  <c r="H189" i="1"/>
  <c r="K189" i="1" s="1"/>
  <c r="U189" i="1"/>
  <c r="X188" i="1"/>
  <c r="W188" i="1"/>
  <c r="V188" i="1"/>
  <c r="AN187" i="1" l="1"/>
  <c r="AO186" i="1"/>
  <c r="R238" i="1"/>
  <c r="S238" i="1"/>
  <c r="AB188" i="1"/>
  <c r="Z188" i="1"/>
  <c r="AA188" i="1"/>
  <c r="Q239" i="1"/>
  <c r="O240" i="1"/>
  <c r="P240" i="1" s="1"/>
  <c r="AL187" i="1"/>
  <c r="AG188" i="1"/>
  <c r="AK188" i="1"/>
  <c r="AM188" i="1"/>
  <c r="X189" i="1"/>
  <c r="W189" i="1"/>
  <c r="V189" i="1"/>
  <c r="AF191" i="1"/>
  <c r="U190" i="1"/>
  <c r="H190" i="1"/>
  <c r="K190" i="1" s="1"/>
  <c r="J190" i="1"/>
  <c r="AN188" i="1" l="1"/>
  <c r="AO187" i="1"/>
  <c r="R239" i="1"/>
  <c r="S239" i="1"/>
  <c r="AB189" i="1"/>
  <c r="Z189" i="1"/>
  <c r="AA189" i="1"/>
  <c r="AL188" i="1"/>
  <c r="Q240" i="1"/>
  <c r="O241" i="1"/>
  <c r="P241" i="1" s="1"/>
  <c r="AG189" i="1"/>
  <c r="AK189" i="1"/>
  <c r="AM189" i="1"/>
  <c r="X190" i="1"/>
  <c r="W190" i="1"/>
  <c r="V190" i="1"/>
  <c r="H191" i="1"/>
  <c r="K191" i="1" s="1"/>
  <c r="U191" i="1"/>
  <c r="J191" i="1"/>
  <c r="AF192" i="1"/>
  <c r="AN189" i="1" l="1"/>
  <c r="AO188" i="1"/>
  <c r="R240" i="1"/>
  <c r="S240" i="1"/>
  <c r="AB190" i="1"/>
  <c r="Z190" i="1"/>
  <c r="AA190" i="1"/>
  <c r="Q241" i="1"/>
  <c r="O242" i="1"/>
  <c r="P242" i="1" s="1"/>
  <c r="AG190" i="1"/>
  <c r="AL189" i="1"/>
  <c r="AM190" i="1"/>
  <c r="AK190" i="1"/>
  <c r="X191" i="1"/>
  <c r="W191" i="1"/>
  <c r="V191" i="1"/>
  <c r="U192" i="1"/>
  <c r="H192" i="1"/>
  <c r="K192" i="1" s="1"/>
  <c r="J192" i="1"/>
  <c r="AF193" i="1"/>
  <c r="AN190" i="1" l="1"/>
  <c r="AO189" i="1"/>
  <c r="S241" i="1"/>
  <c r="R241" i="1"/>
  <c r="AA191" i="1"/>
  <c r="AB191" i="1"/>
  <c r="Z191" i="1"/>
  <c r="Q242" i="1"/>
  <c r="O243" i="1"/>
  <c r="P243" i="1" s="1"/>
  <c r="AG191" i="1"/>
  <c r="AM191" i="1"/>
  <c r="AL190" i="1"/>
  <c r="AK191" i="1"/>
  <c r="X192" i="1"/>
  <c r="W192" i="1"/>
  <c r="J193" i="1"/>
  <c r="AF194" i="1"/>
  <c r="H193" i="1"/>
  <c r="K193" i="1" s="1"/>
  <c r="U193" i="1"/>
  <c r="V192" i="1"/>
  <c r="AN191" i="1" l="1"/>
  <c r="AO190" i="1"/>
  <c r="R242" i="1"/>
  <c r="S242" i="1"/>
  <c r="AB192" i="1"/>
  <c r="Z192" i="1"/>
  <c r="AA192" i="1"/>
  <c r="O244" i="1"/>
  <c r="P244" i="1" s="1"/>
  <c r="Q243" i="1"/>
  <c r="AG192" i="1"/>
  <c r="AK192" i="1"/>
  <c r="AL191" i="1"/>
  <c r="AM192" i="1"/>
  <c r="U194" i="1"/>
  <c r="AF195" i="1"/>
  <c r="J194" i="1"/>
  <c r="H194" i="1"/>
  <c r="K194" i="1" s="1"/>
  <c r="X193" i="1"/>
  <c r="W193" i="1"/>
  <c r="V193" i="1"/>
  <c r="AN192" i="1" l="1"/>
  <c r="AO191" i="1"/>
  <c r="R243" i="1"/>
  <c r="S243" i="1"/>
  <c r="AA193" i="1"/>
  <c r="AB193" i="1"/>
  <c r="Z193" i="1"/>
  <c r="Q244" i="1"/>
  <c r="O245" i="1"/>
  <c r="P245" i="1" s="1"/>
  <c r="AG193" i="1"/>
  <c r="AL192" i="1"/>
  <c r="AM193" i="1"/>
  <c r="AK193" i="1"/>
  <c r="H195" i="1"/>
  <c r="K195" i="1" s="1"/>
  <c r="U195" i="1"/>
  <c r="AF196" i="1"/>
  <c r="J195" i="1"/>
  <c r="W194" i="1"/>
  <c r="X194" i="1"/>
  <c r="V194" i="1"/>
  <c r="AN193" i="1" l="1"/>
  <c r="AO192" i="1"/>
  <c r="R244" i="1"/>
  <c r="S244" i="1"/>
  <c r="AA194" i="1"/>
  <c r="AB194" i="1"/>
  <c r="Z194" i="1"/>
  <c r="Q245" i="1"/>
  <c r="O246" i="1"/>
  <c r="P246" i="1" s="1"/>
  <c r="AG194" i="1"/>
  <c r="AK194" i="1"/>
  <c r="AM194" i="1"/>
  <c r="AL193" i="1"/>
  <c r="X195" i="1"/>
  <c r="W195" i="1"/>
  <c r="V195" i="1"/>
  <c r="U196" i="1"/>
  <c r="AF197" i="1"/>
  <c r="J196" i="1"/>
  <c r="H196" i="1"/>
  <c r="K196" i="1" s="1"/>
  <c r="AN194" i="1" l="1"/>
  <c r="AO193" i="1"/>
  <c r="S245" i="1"/>
  <c r="R245" i="1"/>
  <c r="AB195" i="1"/>
  <c r="Z195" i="1"/>
  <c r="AA195" i="1"/>
  <c r="O247" i="1"/>
  <c r="P247" i="1" s="1"/>
  <c r="Q246" i="1"/>
  <c r="AG195" i="1"/>
  <c r="AL194" i="1"/>
  <c r="AK195" i="1"/>
  <c r="AM195" i="1"/>
  <c r="X196" i="1"/>
  <c r="W196" i="1"/>
  <c r="V196" i="1"/>
  <c r="U197" i="1"/>
  <c r="AF198" i="1"/>
  <c r="J197" i="1"/>
  <c r="H197" i="1"/>
  <c r="K197" i="1" s="1"/>
  <c r="AN195" i="1" l="1"/>
  <c r="AO194" i="1"/>
  <c r="R246" i="1"/>
  <c r="S246" i="1"/>
  <c r="AA196" i="1"/>
  <c r="AB196" i="1"/>
  <c r="Z196" i="1"/>
  <c r="Q247" i="1"/>
  <c r="O248" i="1"/>
  <c r="P248" i="1" s="1"/>
  <c r="AG196" i="1"/>
  <c r="AK196" i="1"/>
  <c r="AM196" i="1"/>
  <c r="AL195" i="1"/>
  <c r="U198" i="1"/>
  <c r="AF199" i="1"/>
  <c r="J198" i="1"/>
  <c r="H198" i="1"/>
  <c r="K198" i="1" s="1"/>
  <c r="X197" i="1"/>
  <c r="W197" i="1"/>
  <c r="V197" i="1"/>
  <c r="AN196" i="1" l="1"/>
  <c r="AO195" i="1"/>
  <c r="R247" i="1"/>
  <c r="S247" i="1"/>
  <c r="AB197" i="1"/>
  <c r="Z197" i="1"/>
  <c r="AA197" i="1"/>
  <c r="Q248" i="1"/>
  <c r="O249" i="1"/>
  <c r="P249" i="1" s="1"/>
  <c r="AG197" i="1"/>
  <c r="AL196" i="1"/>
  <c r="AM197" i="1"/>
  <c r="AK197" i="1"/>
  <c r="AF200" i="1"/>
  <c r="J199" i="1"/>
  <c r="H199" i="1"/>
  <c r="K199" i="1" s="1"/>
  <c r="U199" i="1"/>
  <c r="X198" i="1"/>
  <c r="W198" i="1"/>
  <c r="V198" i="1"/>
  <c r="AN197" i="1" l="1"/>
  <c r="AO196" i="1"/>
  <c r="R248" i="1"/>
  <c r="S248" i="1"/>
  <c r="AA198" i="1"/>
  <c r="AB198" i="1"/>
  <c r="Z198" i="1"/>
  <c r="AL197" i="1"/>
  <c r="Q249" i="1"/>
  <c r="O250" i="1"/>
  <c r="P250" i="1" s="1"/>
  <c r="AG198" i="1"/>
  <c r="AM198" i="1"/>
  <c r="AK198" i="1"/>
  <c r="AF201" i="1"/>
  <c r="J200" i="1"/>
  <c r="H200" i="1"/>
  <c r="K200" i="1" s="1"/>
  <c r="U200" i="1"/>
  <c r="X199" i="1"/>
  <c r="W199" i="1"/>
  <c r="V199" i="1"/>
  <c r="AN198" i="1" l="1"/>
  <c r="AO197" i="1"/>
  <c r="S249" i="1"/>
  <c r="R249" i="1"/>
  <c r="AA199" i="1"/>
  <c r="AB199" i="1"/>
  <c r="Z199" i="1"/>
  <c r="Q250" i="1"/>
  <c r="O251" i="1"/>
  <c r="P251" i="1" s="1"/>
  <c r="AG199" i="1"/>
  <c r="AL198" i="1"/>
  <c r="AK199" i="1"/>
  <c r="AM199" i="1"/>
  <c r="X200" i="1"/>
  <c r="W200" i="1"/>
  <c r="V200" i="1"/>
  <c r="U201" i="1"/>
  <c r="AF202" i="1"/>
  <c r="J201" i="1"/>
  <c r="H201" i="1"/>
  <c r="K201" i="1" s="1"/>
  <c r="AN199" i="1" l="1"/>
  <c r="AO198" i="1"/>
  <c r="R250" i="1"/>
  <c r="S250" i="1"/>
  <c r="AB200" i="1"/>
  <c r="Z200" i="1"/>
  <c r="AA200" i="1"/>
  <c r="AL199" i="1"/>
  <c r="O252" i="1"/>
  <c r="P252" i="1" s="1"/>
  <c r="Q251" i="1"/>
  <c r="AG200" i="1"/>
  <c r="AK200" i="1"/>
  <c r="AM200" i="1"/>
  <c r="V201" i="1"/>
  <c r="H202" i="1"/>
  <c r="K202" i="1" s="1"/>
  <c r="U202" i="1"/>
  <c r="AF203" i="1"/>
  <c r="J202" i="1"/>
  <c r="X201" i="1"/>
  <c r="W201" i="1"/>
  <c r="AO199" i="1" l="1"/>
  <c r="AN200" i="1"/>
  <c r="R251" i="1"/>
  <c r="S251" i="1"/>
  <c r="AA201" i="1"/>
  <c r="AB201" i="1"/>
  <c r="Z201" i="1"/>
  <c r="Q252" i="1"/>
  <c r="O253" i="1"/>
  <c r="P253" i="1" s="1"/>
  <c r="AG201" i="1"/>
  <c r="AL200" i="1"/>
  <c r="AM201" i="1"/>
  <c r="AK201" i="1"/>
  <c r="U203" i="1"/>
  <c r="AF204" i="1"/>
  <c r="J203" i="1"/>
  <c r="H203" i="1"/>
  <c r="K203" i="1" s="1"/>
  <c r="X202" i="1"/>
  <c r="W202" i="1"/>
  <c r="V202" i="1"/>
  <c r="AO200" i="1" l="1"/>
  <c r="AN201" i="1"/>
  <c r="R252" i="1"/>
  <c r="S252" i="1"/>
  <c r="AB202" i="1"/>
  <c r="Z202" i="1"/>
  <c r="AA202" i="1"/>
  <c r="Q253" i="1"/>
  <c r="O254" i="1"/>
  <c r="P254" i="1" s="1"/>
  <c r="AG202" i="1"/>
  <c r="AL201" i="1"/>
  <c r="AK202" i="1"/>
  <c r="AM202" i="1"/>
  <c r="J204" i="1"/>
  <c r="H204" i="1"/>
  <c r="K204" i="1" s="1"/>
  <c r="U204" i="1"/>
  <c r="V204" i="1" s="1"/>
  <c r="AF205" i="1"/>
  <c r="X203" i="1"/>
  <c r="W203" i="1"/>
  <c r="V203" i="1"/>
  <c r="AO201" i="1" l="1"/>
  <c r="AN202" i="1"/>
  <c r="S253" i="1"/>
  <c r="R253" i="1"/>
  <c r="AB203" i="1"/>
  <c r="Z203" i="1"/>
  <c r="AB204" i="1"/>
  <c r="Z204" i="1"/>
  <c r="AA203" i="1"/>
  <c r="AK204" i="1"/>
  <c r="O255" i="1"/>
  <c r="P255" i="1" s="1"/>
  <c r="Q254" i="1"/>
  <c r="AG203" i="1"/>
  <c r="AM203" i="1"/>
  <c r="AL202" i="1"/>
  <c r="AK203" i="1"/>
  <c r="H205" i="1"/>
  <c r="K205" i="1" s="1"/>
  <c r="AF206" i="1"/>
  <c r="J205" i="1"/>
  <c r="U205" i="1"/>
  <c r="W204" i="1"/>
  <c r="X204" i="1"/>
  <c r="AN203" i="1" l="1"/>
  <c r="AO202" i="1"/>
  <c r="R254" i="1"/>
  <c r="S254" i="1"/>
  <c r="AA204" i="1"/>
  <c r="V205" i="1"/>
  <c r="Q255" i="1"/>
  <c r="O256" i="1"/>
  <c r="P256" i="1" s="1"/>
  <c r="AG204" i="1"/>
  <c r="AL203" i="1"/>
  <c r="AL204" i="1" s="1"/>
  <c r="AM204" i="1"/>
  <c r="H206" i="1"/>
  <c r="K206" i="1" s="1"/>
  <c r="AF207" i="1"/>
  <c r="J206" i="1"/>
  <c r="U206" i="1"/>
  <c r="W205" i="1"/>
  <c r="X205" i="1"/>
  <c r="AO203" i="1" l="1"/>
  <c r="AO204" i="1" s="1"/>
  <c r="AN204" i="1"/>
  <c r="AN205" i="1" s="1"/>
  <c r="AN206" i="1" s="1"/>
  <c r="AN207" i="1" s="1"/>
  <c r="AN208" i="1" s="1"/>
  <c r="AN209" i="1" s="1"/>
  <c r="AN210" i="1" s="1"/>
  <c r="AN211" i="1" s="1"/>
  <c r="AN212" i="1" s="1"/>
  <c r="AN213" i="1" s="1"/>
  <c r="AN214" i="1" s="1"/>
  <c r="AN215" i="1" s="1"/>
  <c r="AN216" i="1" s="1"/>
  <c r="AN217" i="1" s="1"/>
  <c r="AN218" i="1" s="1"/>
  <c r="AN219" i="1" s="1"/>
  <c r="AN220" i="1" s="1"/>
  <c r="AN221" i="1" s="1"/>
  <c r="AN222" i="1" s="1"/>
  <c r="AN223" i="1" s="1"/>
  <c r="AN224" i="1" s="1"/>
  <c r="AN225" i="1" s="1"/>
  <c r="AN226" i="1" s="1"/>
  <c r="AN227" i="1" s="1"/>
  <c r="AN228" i="1" s="1"/>
  <c r="AN229" i="1" s="1"/>
  <c r="AN230" i="1" s="1"/>
  <c r="AN231" i="1" s="1"/>
  <c r="AN232" i="1" s="1"/>
  <c r="AN233" i="1" s="1"/>
  <c r="AN234" i="1" s="1"/>
  <c r="AN235" i="1" s="1"/>
  <c r="AN236" i="1" s="1"/>
  <c r="AN237" i="1" s="1"/>
  <c r="AN238" i="1" s="1"/>
  <c r="AN239" i="1" s="1"/>
  <c r="AN240" i="1" s="1"/>
  <c r="AN241" i="1" s="1"/>
  <c r="AN242" i="1" s="1"/>
  <c r="AN243" i="1" s="1"/>
  <c r="AN244" i="1" s="1"/>
  <c r="AN245" i="1" s="1"/>
  <c r="AN246" i="1" s="1"/>
  <c r="AN247" i="1" s="1"/>
  <c r="AN248" i="1" s="1"/>
  <c r="AN249" i="1" s="1"/>
  <c r="AN250" i="1" s="1"/>
  <c r="AN251" i="1" s="1"/>
  <c r="AN252" i="1" s="1"/>
  <c r="AN253" i="1" s="1"/>
  <c r="AN254" i="1" s="1"/>
  <c r="AN255" i="1" s="1"/>
  <c r="R255" i="1"/>
  <c r="S255" i="1"/>
  <c r="AB205" i="1"/>
  <c r="Z205" i="1"/>
  <c r="AA205" i="1"/>
  <c r="AK205" i="1"/>
  <c r="V206" i="1"/>
  <c r="Q256" i="1"/>
  <c r="O257" i="1"/>
  <c r="P257" i="1" s="1"/>
  <c r="AG205" i="1"/>
  <c r="AM205" i="1"/>
  <c r="H207" i="1"/>
  <c r="K207" i="1" s="1"/>
  <c r="J207" i="1"/>
  <c r="U207" i="1"/>
  <c r="W206" i="1"/>
  <c r="X206" i="1"/>
  <c r="AO205" i="1" l="1"/>
  <c r="R256" i="1"/>
  <c r="S256" i="1"/>
  <c r="AN256" i="1"/>
  <c r="AB206" i="1"/>
  <c r="Z206" i="1"/>
  <c r="AA206" i="1"/>
  <c r="AL205" i="1"/>
  <c r="AK206" i="1"/>
  <c r="V207" i="1"/>
  <c r="O258" i="1"/>
  <c r="P258" i="1" s="1"/>
  <c r="Q257" i="1"/>
  <c r="AG206" i="1"/>
  <c r="AM206" i="1"/>
  <c r="X207" i="1"/>
  <c r="W207" i="1"/>
  <c r="AO206" i="1" l="1"/>
  <c r="AN257" i="1"/>
  <c r="S257" i="1"/>
  <c r="R257" i="1"/>
  <c r="AA207" i="1"/>
  <c r="AB207" i="1"/>
  <c r="Z207" i="1"/>
  <c r="AK207" i="1"/>
  <c r="AL206" i="1"/>
  <c r="Q258" i="1"/>
  <c r="O259" i="1"/>
  <c r="P259" i="1" s="1"/>
  <c r="P263" i="1" s="1"/>
  <c r="AG207" i="1"/>
  <c r="AM207" i="1"/>
  <c r="AL207" i="1" l="1"/>
  <c r="AO207" i="1"/>
  <c r="AO208" i="1" s="1"/>
  <c r="AO209" i="1" s="1"/>
  <c r="AO210" i="1" s="1"/>
  <c r="AO211" i="1" s="1"/>
  <c r="AO212" i="1" s="1"/>
  <c r="AO213" i="1" s="1"/>
  <c r="AO214" i="1" s="1"/>
  <c r="AO215" i="1" s="1"/>
  <c r="AO216" i="1" s="1"/>
  <c r="AO217" i="1" s="1"/>
  <c r="AO218" i="1" s="1"/>
  <c r="AO219" i="1" s="1"/>
  <c r="AO220" i="1" s="1"/>
  <c r="AO221" i="1" s="1"/>
  <c r="AO222" i="1" s="1"/>
  <c r="AO223" i="1" s="1"/>
  <c r="AO224" i="1" s="1"/>
  <c r="AO225" i="1" s="1"/>
  <c r="AO226" i="1" s="1"/>
  <c r="AO227" i="1" s="1"/>
  <c r="AO228" i="1" s="1"/>
  <c r="AO229" i="1" s="1"/>
  <c r="AO230" i="1" s="1"/>
  <c r="AO231" i="1" s="1"/>
  <c r="AO232" i="1" s="1"/>
  <c r="AO233" i="1" s="1"/>
  <c r="AO234" i="1" s="1"/>
  <c r="AO235" i="1" s="1"/>
  <c r="AO236" i="1" s="1"/>
  <c r="AO237" i="1" s="1"/>
  <c r="AO238" i="1" s="1"/>
  <c r="AO239" i="1" s="1"/>
  <c r="AO240" i="1" s="1"/>
  <c r="AO241" i="1" s="1"/>
  <c r="AO242" i="1" s="1"/>
  <c r="AO243" i="1" s="1"/>
  <c r="AO244" i="1" s="1"/>
  <c r="AO245" i="1" s="1"/>
  <c r="AO246" i="1" s="1"/>
  <c r="AO247" i="1" s="1"/>
  <c r="AO248" i="1" s="1"/>
  <c r="AO249" i="1" s="1"/>
  <c r="AO250" i="1" s="1"/>
  <c r="AO251" i="1" s="1"/>
  <c r="AO252" i="1" s="1"/>
  <c r="AO253" i="1" s="1"/>
  <c r="AO254" i="1" s="1"/>
  <c r="AO255" i="1" s="1"/>
  <c r="AO256" i="1" s="1"/>
  <c r="AO257" i="1" s="1"/>
  <c r="AO258" i="1" s="1"/>
  <c r="AO259" i="1" s="1"/>
  <c r="R258" i="1"/>
  <c r="S258" i="1"/>
  <c r="AN258" i="1"/>
  <c r="Q259" i="1"/>
  <c r="R259" i="1" l="1"/>
  <c r="S259" i="1"/>
  <c r="Q263" i="1"/>
  <c r="AN259" i="1"/>
</calcChain>
</file>

<file path=xl/sharedStrings.xml><?xml version="1.0" encoding="utf-8"?>
<sst xmlns="http://schemas.openxmlformats.org/spreadsheetml/2006/main" count="58" uniqueCount="56">
  <si>
    <t>Corona</t>
  </si>
  <si>
    <t>Factor</t>
  </si>
  <si>
    <t>Factor%</t>
  </si>
  <si>
    <t>Netto</t>
  </si>
  <si>
    <t>%over</t>
  </si>
  <si>
    <t>%netto</t>
  </si>
  <si>
    <t>Cum Cor.</t>
  </si>
  <si>
    <t>Cum door</t>
  </si>
  <si>
    <t>Vacc</t>
  </si>
  <si>
    <t>Vacc/M</t>
  </si>
  <si>
    <t>corona</t>
  </si>
  <si>
    <t>bruto</t>
  </si>
  <si>
    <t>1e golf</t>
  </si>
  <si>
    <t>2e golf</t>
  </si>
  <si>
    <t>Delta</t>
  </si>
  <si>
    <t>Omicron</t>
  </si>
  <si>
    <t>Vacc/100000</t>
  </si>
  <si>
    <t>CBS</t>
  </si>
  <si>
    <t>RIVM</t>
  </si>
  <si>
    <t>Prognosis</t>
  </si>
  <si>
    <t>All cause</t>
  </si>
  <si>
    <t>Expected</t>
  </si>
  <si>
    <t>Vaccinated</t>
  </si>
  <si>
    <t>undermortality</t>
  </si>
  <si>
    <t>%</t>
  </si>
  <si>
    <t>Risk</t>
  </si>
  <si>
    <t>Short term</t>
  </si>
  <si>
    <t>Long term</t>
  </si>
  <si>
    <t>Corona excess</t>
  </si>
  <si>
    <t>Under</t>
  </si>
  <si>
    <t>% under</t>
  </si>
  <si>
    <t>Under mortality</t>
  </si>
  <si>
    <t>Split mortality</t>
  </si>
  <si>
    <t>Cumulative</t>
  </si>
  <si>
    <t>Excess cum</t>
  </si>
  <si>
    <t>Baseline</t>
  </si>
  <si>
    <t>Corrected for undermortality</t>
  </si>
  <si>
    <t>Date</t>
  </si>
  <si>
    <t>% Prognosis</t>
  </si>
  <si>
    <t>Estimation by/with corona</t>
  </si>
  <si>
    <t>Average 3w</t>
  </si>
  <si>
    <t>% All cause</t>
  </si>
  <si>
    <t>% Corona</t>
  </si>
  <si>
    <t>Corona cum</t>
  </si>
  <si>
    <t>Vaccin cum</t>
  </si>
  <si>
    <t>Prognosis/day</t>
  </si>
  <si>
    <t>Cumulative:</t>
  </si>
  <si>
    <t>Risk of death after 5 vaccinations:</t>
  </si>
  <si>
    <t>Base series per vaccination:</t>
  </si>
  <si>
    <t>Booster per vaccination:</t>
  </si>
  <si>
    <t>% others</t>
  </si>
  <si>
    <t>% by corona</t>
  </si>
  <si>
    <t>% with C</t>
  </si>
  <si>
    <t>Prognosis vaccin deaths</t>
  </si>
  <si>
    <t>Prognose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</si>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</sst>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409]d\-mmm\-yy;@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lightTrellis">
        <fgColor theme="1"/>
        <bgColor auto="1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4" borderId="0" xfId="0" applyNumberFormat="1" applyFill="1"/>
    <xf numFmtId="0" fontId="0" fillId="4" borderId="0" xfId="0" applyFill="1"/>
    <xf numFmtId="1" fontId="0" fillId="3" borderId="1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" fontId="0" fillId="2" borderId="4" xfId="0" applyNumberFormat="1" applyFill="1" applyBorder="1"/>
    <xf numFmtId="0" fontId="0" fillId="2" borderId="4" xfId="0" applyFill="1" applyBorder="1"/>
    <xf numFmtId="1" fontId="0" fillId="0" borderId="4" xfId="0" applyNumberFormat="1" applyBorder="1"/>
    <xf numFmtId="1" fontId="0" fillId="3" borderId="4" xfId="0" applyNumberFormat="1" applyFill="1" applyBorder="1"/>
    <xf numFmtId="0" fontId="0" fillId="0" borderId="4" xfId="0" applyBorder="1"/>
    <xf numFmtId="164" fontId="0" fillId="0" borderId="4" xfId="0" applyNumberFormat="1" applyBorder="1"/>
    <xf numFmtId="10" fontId="0" fillId="0" borderId="7" xfId="0" applyNumberFormat="1" applyBorder="1" applyAlignment="1">
      <alignment horizontal="left"/>
    </xf>
    <xf numFmtId="0" fontId="0" fillId="0" borderId="8" xfId="0" applyBorder="1" applyAlignment="1"/>
    <xf numFmtId="10" fontId="0" fillId="0" borderId="9" xfId="0" applyNumberFormat="1" applyBorder="1" applyAlignment="1">
      <alignment horizontal="left"/>
    </xf>
    <xf numFmtId="10" fontId="0" fillId="0" borderId="13" xfId="0" applyNumberFormat="1" applyBorder="1" applyAlignment="1">
      <alignment horizontal="left"/>
    </xf>
    <xf numFmtId="166" fontId="0" fillId="0" borderId="0" xfId="0" applyNumberFormat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0" borderId="2" xfId="0" applyBorder="1" applyAlignment="1">
      <alignment horizontal="center"/>
    </xf>
    <xf numFmtId="0" fontId="0" fillId="8" borderId="0" xfId="0" applyFill="1"/>
    <xf numFmtId="0" fontId="1" fillId="9" borderId="0" xfId="0" applyFont="1" applyFill="1"/>
    <xf numFmtId="0" fontId="1" fillId="8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542202704688064E-2"/>
          <c:y val="3.2992020575741285E-2"/>
          <c:w val="0.81541521973996178"/>
          <c:h val="0.90645615482574926"/>
        </c:manualLayout>
      </c:layout>
      <c:lineChart>
        <c:grouping val="standard"/>
        <c:varyColors val="0"/>
        <c:ser>
          <c:idx val="1"/>
          <c:order val="0"/>
          <c:tx>
            <c:v> Corona (CBS)</c:v>
          </c:tx>
          <c:spPr>
            <a:ln w="508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Model!$A$60:$A$260</c:f>
              <c:numCache>
                <c:formatCode>[$-409]d\-mmm\-yy;@</c:formatCode>
                <c:ptCount val="201"/>
                <c:pt idx="0">
                  <c:v>43899</c:v>
                </c:pt>
                <c:pt idx="1">
                  <c:v>43906</c:v>
                </c:pt>
                <c:pt idx="2">
                  <c:v>43913</c:v>
                </c:pt>
                <c:pt idx="3">
                  <c:v>43920</c:v>
                </c:pt>
                <c:pt idx="4">
                  <c:v>43927</c:v>
                </c:pt>
                <c:pt idx="5">
                  <c:v>43934</c:v>
                </c:pt>
                <c:pt idx="6">
                  <c:v>43941</c:v>
                </c:pt>
                <c:pt idx="7">
                  <c:v>43948</c:v>
                </c:pt>
                <c:pt idx="8">
                  <c:v>43955</c:v>
                </c:pt>
                <c:pt idx="9">
                  <c:v>43962</c:v>
                </c:pt>
                <c:pt idx="10">
                  <c:v>43969</c:v>
                </c:pt>
                <c:pt idx="11">
                  <c:v>43976</c:v>
                </c:pt>
                <c:pt idx="12">
                  <c:v>43983</c:v>
                </c:pt>
                <c:pt idx="13">
                  <c:v>43990</c:v>
                </c:pt>
                <c:pt idx="14">
                  <c:v>43997</c:v>
                </c:pt>
                <c:pt idx="15">
                  <c:v>44004</c:v>
                </c:pt>
                <c:pt idx="16">
                  <c:v>44011</c:v>
                </c:pt>
                <c:pt idx="17">
                  <c:v>44018</c:v>
                </c:pt>
                <c:pt idx="18">
                  <c:v>44025</c:v>
                </c:pt>
                <c:pt idx="19">
                  <c:v>44032</c:v>
                </c:pt>
                <c:pt idx="20">
                  <c:v>44039</c:v>
                </c:pt>
                <c:pt idx="21">
                  <c:v>44046</c:v>
                </c:pt>
                <c:pt idx="22">
                  <c:v>44053</c:v>
                </c:pt>
                <c:pt idx="23">
                  <c:v>44060</c:v>
                </c:pt>
                <c:pt idx="24">
                  <c:v>44067</c:v>
                </c:pt>
                <c:pt idx="25">
                  <c:v>44074</c:v>
                </c:pt>
                <c:pt idx="26">
                  <c:v>44081</c:v>
                </c:pt>
                <c:pt idx="27">
                  <c:v>44088</c:v>
                </c:pt>
                <c:pt idx="28">
                  <c:v>44095</c:v>
                </c:pt>
                <c:pt idx="29">
                  <c:v>44102</c:v>
                </c:pt>
                <c:pt idx="30">
                  <c:v>44109</c:v>
                </c:pt>
                <c:pt idx="31">
                  <c:v>44116</c:v>
                </c:pt>
                <c:pt idx="32">
                  <c:v>44123</c:v>
                </c:pt>
                <c:pt idx="33">
                  <c:v>44130</c:v>
                </c:pt>
                <c:pt idx="34">
                  <c:v>44137</c:v>
                </c:pt>
                <c:pt idx="35">
                  <c:v>44144</c:v>
                </c:pt>
                <c:pt idx="36">
                  <c:v>44151</c:v>
                </c:pt>
                <c:pt idx="37">
                  <c:v>44158</c:v>
                </c:pt>
                <c:pt idx="38">
                  <c:v>44165</c:v>
                </c:pt>
                <c:pt idx="39">
                  <c:v>44172</c:v>
                </c:pt>
                <c:pt idx="40">
                  <c:v>44179</c:v>
                </c:pt>
                <c:pt idx="41">
                  <c:v>44186</c:v>
                </c:pt>
                <c:pt idx="42">
                  <c:v>44193</c:v>
                </c:pt>
                <c:pt idx="43">
                  <c:v>44200</c:v>
                </c:pt>
                <c:pt idx="44">
                  <c:v>44207</c:v>
                </c:pt>
                <c:pt idx="45">
                  <c:v>44214</c:v>
                </c:pt>
                <c:pt idx="46">
                  <c:v>44221</c:v>
                </c:pt>
                <c:pt idx="47">
                  <c:v>44228</c:v>
                </c:pt>
                <c:pt idx="48">
                  <c:v>44235</c:v>
                </c:pt>
                <c:pt idx="49">
                  <c:v>44242</c:v>
                </c:pt>
                <c:pt idx="50">
                  <c:v>44249</c:v>
                </c:pt>
                <c:pt idx="51">
                  <c:v>44256</c:v>
                </c:pt>
                <c:pt idx="52">
                  <c:v>44263</c:v>
                </c:pt>
                <c:pt idx="53">
                  <c:v>44270</c:v>
                </c:pt>
                <c:pt idx="54">
                  <c:v>44277</c:v>
                </c:pt>
                <c:pt idx="55">
                  <c:v>44284</c:v>
                </c:pt>
                <c:pt idx="56">
                  <c:v>44291</c:v>
                </c:pt>
                <c:pt idx="57">
                  <c:v>44298</c:v>
                </c:pt>
                <c:pt idx="58">
                  <c:v>44305</c:v>
                </c:pt>
                <c:pt idx="59">
                  <c:v>44312</c:v>
                </c:pt>
                <c:pt idx="60">
                  <c:v>44319</c:v>
                </c:pt>
                <c:pt idx="61">
                  <c:v>44326</c:v>
                </c:pt>
                <c:pt idx="62">
                  <c:v>44333</c:v>
                </c:pt>
                <c:pt idx="63">
                  <c:v>44340</c:v>
                </c:pt>
                <c:pt idx="64">
                  <c:v>44347</c:v>
                </c:pt>
                <c:pt idx="65">
                  <c:v>44354</c:v>
                </c:pt>
                <c:pt idx="66">
                  <c:v>44361</c:v>
                </c:pt>
                <c:pt idx="67">
                  <c:v>44368</c:v>
                </c:pt>
                <c:pt idx="68">
                  <c:v>44375</c:v>
                </c:pt>
                <c:pt idx="69">
                  <c:v>44382</c:v>
                </c:pt>
                <c:pt idx="70">
                  <c:v>44389</c:v>
                </c:pt>
                <c:pt idx="71">
                  <c:v>44396</c:v>
                </c:pt>
                <c:pt idx="72">
                  <c:v>44403</c:v>
                </c:pt>
                <c:pt idx="73">
                  <c:v>44410</c:v>
                </c:pt>
                <c:pt idx="74">
                  <c:v>44417</c:v>
                </c:pt>
                <c:pt idx="75">
                  <c:v>44424</c:v>
                </c:pt>
                <c:pt idx="76">
                  <c:v>44431</c:v>
                </c:pt>
                <c:pt idx="77">
                  <c:v>44438</c:v>
                </c:pt>
                <c:pt idx="78">
                  <c:v>44445</c:v>
                </c:pt>
                <c:pt idx="79">
                  <c:v>44452</c:v>
                </c:pt>
                <c:pt idx="80">
                  <c:v>44459</c:v>
                </c:pt>
                <c:pt idx="81">
                  <c:v>44466</c:v>
                </c:pt>
                <c:pt idx="82">
                  <c:v>44473</c:v>
                </c:pt>
                <c:pt idx="83">
                  <c:v>44480</c:v>
                </c:pt>
                <c:pt idx="84">
                  <c:v>44487</c:v>
                </c:pt>
                <c:pt idx="85">
                  <c:v>44494</c:v>
                </c:pt>
                <c:pt idx="86">
                  <c:v>44501</c:v>
                </c:pt>
                <c:pt idx="87">
                  <c:v>44508</c:v>
                </c:pt>
                <c:pt idx="88">
                  <c:v>44515</c:v>
                </c:pt>
                <c:pt idx="89">
                  <c:v>44522</c:v>
                </c:pt>
                <c:pt idx="90">
                  <c:v>44529</c:v>
                </c:pt>
                <c:pt idx="91">
                  <c:v>44536</c:v>
                </c:pt>
                <c:pt idx="92">
                  <c:v>44543</c:v>
                </c:pt>
                <c:pt idx="93">
                  <c:v>44550</c:v>
                </c:pt>
                <c:pt idx="94">
                  <c:v>44557</c:v>
                </c:pt>
                <c:pt idx="95">
                  <c:v>44564</c:v>
                </c:pt>
                <c:pt idx="96">
                  <c:v>44571</c:v>
                </c:pt>
                <c:pt idx="97">
                  <c:v>44578</c:v>
                </c:pt>
                <c:pt idx="98">
                  <c:v>44585</c:v>
                </c:pt>
                <c:pt idx="99">
                  <c:v>44592</c:v>
                </c:pt>
                <c:pt idx="100">
                  <c:v>44599</c:v>
                </c:pt>
                <c:pt idx="101">
                  <c:v>44606</c:v>
                </c:pt>
                <c:pt idx="102">
                  <c:v>44613</c:v>
                </c:pt>
                <c:pt idx="103">
                  <c:v>44620</c:v>
                </c:pt>
                <c:pt idx="104">
                  <c:v>44627</c:v>
                </c:pt>
                <c:pt idx="105">
                  <c:v>44634</c:v>
                </c:pt>
                <c:pt idx="106">
                  <c:v>44641</c:v>
                </c:pt>
                <c:pt idx="107">
                  <c:v>44648</c:v>
                </c:pt>
                <c:pt idx="108">
                  <c:v>44655</c:v>
                </c:pt>
                <c:pt idx="109">
                  <c:v>44662</c:v>
                </c:pt>
                <c:pt idx="110">
                  <c:v>44669</c:v>
                </c:pt>
                <c:pt idx="111">
                  <c:v>44676</c:v>
                </c:pt>
                <c:pt idx="112">
                  <c:v>44683</c:v>
                </c:pt>
                <c:pt idx="113">
                  <c:v>44690</c:v>
                </c:pt>
                <c:pt idx="114">
                  <c:v>44697</c:v>
                </c:pt>
                <c:pt idx="115">
                  <c:v>44704</c:v>
                </c:pt>
                <c:pt idx="116">
                  <c:v>44711</c:v>
                </c:pt>
                <c:pt idx="117">
                  <c:v>44718</c:v>
                </c:pt>
                <c:pt idx="118">
                  <c:v>44725</c:v>
                </c:pt>
                <c:pt idx="119">
                  <c:v>44732</c:v>
                </c:pt>
                <c:pt idx="120">
                  <c:v>44739</c:v>
                </c:pt>
                <c:pt idx="121">
                  <c:v>44746</c:v>
                </c:pt>
                <c:pt idx="122">
                  <c:v>44753</c:v>
                </c:pt>
                <c:pt idx="123">
                  <c:v>44760</c:v>
                </c:pt>
                <c:pt idx="124">
                  <c:v>44767</c:v>
                </c:pt>
                <c:pt idx="125">
                  <c:v>44774</c:v>
                </c:pt>
                <c:pt idx="126">
                  <c:v>44781</c:v>
                </c:pt>
                <c:pt idx="127">
                  <c:v>44788</c:v>
                </c:pt>
                <c:pt idx="128">
                  <c:v>44795</c:v>
                </c:pt>
                <c:pt idx="129">
                  <c:v>44802</c:v>
                </c:pt>
                <c:pt idx="130">
                  <c:v>44809</c:v>
                </c:pt>
                <c:pt idx="131">
                  <c:v>44816</c:v>
                </c:pt>
                <c:pt idx="132">
                  <c:v>44823</c:v>
                </c:pt>
                <c:pt idx="133">
                  <c:v>44830</c:v>
                </c:pt>
                <c:pt idx="134">
                  <c:v>44837</c:v>
                </c:pt>
                <c:pt idx="135">
                  <c:v>44844</c:v>
                </c:pt>
                <c:pt idx="136">
                  <c:v>44851</c:v>
                </c:pt>
                <c:pt idx="137">
                  <c:v>44858</c:v>
                </c:pt>
                <c:pt idx="138">
                  <c:v>44865</c:v>
                </c:pt>
                <c:pt idx="139">
                  <c:v>44872</c:v>
                </c:pt>
                <c:pt idx="140">
                  <c:v>44879</c:v>
                </c:pt>
                <c:pt idx="141">
                  <c:v>44886</c:v>
                </c:pt>
                <c:pt idx="142">
                  <c:v>44893</c:v>
                </c:pt>
                <c:pt idx="143">
                  <c:v>44900</c:v>
                </c:pt>
                <c:pt idx="144">
                  <c:v>44907</c:v>
                </c:pt>
                <c:pt idx="145">
                  <c:v>44914</c:v>
                </c:pt>
                <c:pt idx="146">
                  <c:v>44921</c:v>
                </c:pt>
                <c:pt idx="147">
                  <c:v>44928</c:v>
                </c:pt>
                <c:pt idx="148">
                  <c:v>44935</c:v>
                </c:pt>
                <c:pt idx="149">
                  <c:v>44942</c:v>
                </c:pt>
                <c:pt idx="150">
                  <c:v>44949</c:v>
                </c:pt>
                <c:pt idx="151">
                  <c:v>44956</c:v>
                </c:pt>
                <c:pt idx="152">
                  <c:v>44963</c:v>
                </c:pt>
                <c:pt idx="153">
                  <c:v>44970</c:v>
                </c:pt>
                <c:pt idx="154">
                  <c:v>44977</c:v>
                </c:pt>
                <c:pt idx="155">
                  <c:v>44984</c:v>
                </c:pt>
                <c:pt idx="156">
                  <c:v>44991</c:v>
                </c:pt>
                <c:pt idx="157">
                  <c:v>44998</c:v>
                </c:pt>
                <c:pt idx="158">
                  <c:v>45005</c:v>
                </c:pt>
                <c:pt idx="159">
                  <c:v>45012</c:v>
                </c:pt>
                <c:pt idx="160">
                  <c:v>45019</c:v>
                </c:pt>
                <c:pt idx="161">
                  <c:v>45026</c:v>
                </c:pt>
                <c:pt idx="162">
                  <c:v>45033</c:v>
                </c:pt>
                <c:pt idx="163">
                  <c:v>45040</c:v>
                </c:pt>
                <c:pt idx="164">
                  <c:v>45047</c:v>
                </c:pt>
                <c:pt idx="165">
                  <c:v>45054</c:v>
                </c:pt>
                <c:pt idx="166">
                  <c:v>45061</c:v>
                </c:pt>
                <c:pt idx="167">
                  <c:v>45068</c:v>
                </c:pt>
                <c:pt idx="168">
                  <c:v>45075</c:v>
                </c:pt>
                <c:pt idx="169">
                  <c:v>45082</c:v>
                </c:pt>
                <c:pt idx="170">
                  <c:v>45089</c:v>
                </c:pt>
                <c:pt idx="171">
                  <c:v>45096</c:v>
                </c:pt>
                <c:pt idx="172">
                  <c:v>45103</c:v>
                </c:pt>
                <c:pt idx="173">
                  <c:v>45110</c:v>
                </c:pt>
                <c:pt idx="174">
                  <c:v>45117</c:v>
                </c:pt>
                <c:pt idx="175">
                  <c:v>45124</c:v>
                </c:pt>
                <c:pt idx="176">
                  <c:v>45131</c:v>
                </c:pt>
                <c:pt idx="177">
                  <c:v>45138</c:v>
                </c:pt>
                <c:pt idx="178">
                  <c:v>45145</c:v>
                </c:pt>
                <c:pt idx="179">
                  <c:v>45152</c:v>
                </c:pt>
                <c:pt idx="180">
                  <c:v>45159</c:v>
                </c:pt>
                <c:pt idx="181">
                  <c:v>45166</c:v>
                </c:pt>
                <c:pt idx="182">
                  <c:v>45173</c:v>
                </c:pt>
                <c:pt idx="183">
                  <c:v>45180</c:v>
                </c:pt>
                <c:pt idx="184">
                  <c:v>45187</c:v>
                </c:pt>
                <c:pt idx="185">
                  <c:v>45194</c:v>
                </c:pt>
                <c:pt idx="186">
                  <c:v>45201</c:v>
                </c:pt>
                <c:pt idx="187">
                  <c:v>45208</c:v>
                </c:pt>
                <c:pt idx="188">
                  <c:v>45215</c:v>
                </c:pt>
                <c:pt idx="189">
                  <c:v>45222</c:v>
                </c:pt>
                <c:pt idx="190">
                  <c:v>45229</c:v>
                </c:pt>
                <c:pt idx="191">
                  <c:v>45236</c:v>
                </c:pt>
                <c:pt idx="192">
                  <c:v>45243</c:v>
                </c:pt>
                <c:pt idx="193">
                  <c:v>45250</c:v>
                </c:pt>
                <c:pt idx="194">
                  <c:v>45257</c:v>
                </c:pt>
                <c:pt idx="195">
                  <c:v>45264</c:v>
                </c:pt>
                <c:pt idx="196">
                  <c:v>45271</c:v>
                </c:pt>
                <c:pt idx="197">
                  <c:v>45278</c:v>
                </c:pt>
                <c:pt idx="198">
                  <c:v>45285</c:v>
                </c:pt>
                <c:pt idx="199">
                  <c:v>45292</c:v>
                </c:pt>
              </c:numCache>
            </c:numRef>
          </c:cat>
          <c:val>
            <c:numRef>
              <c:f>Model!$AM$60:$AM$260</c:f>
              <c:numCache>
                <c:formatCode>0</c:formatCode>
                <c:ptCount val="201"/>
                <c:pt idx="0">
                  <c:v>4.454545454545455</c:v>
                </c:pt>
                <c:pt idx="1">
                  <c:v>35.254545454545458</c:v>
                </c:pt>
                <c:pt idx="2">
                  <c:v>393.32</c:v>
                </c:pt>
                <c:pt idx="3">
                  <c:v>1466.0472727272727</c:v>
                </c:pt>
                <c:pt idx="4">
                  <c:v>3093.6581818181821</c:v>
                </c:pt>
                <c:pt idx="5">
                  <c:v>4747.1490909090917</c:v>
                </c:pt>
                <c:pt idx="6">
                  <c:v>5959.7418181818193</c:v>
                </c:pt>
                <c:pt idx="7">
                  <c:v>6851.6690909090921</c:v>
                </c:pt>
                <c:pt idx="8">
                  <c:v>7387.6945454545466</c:v>
                </c:pt>
                <c:pt idx="9">
                  <c:v>7732.5309090909104</c:v>
                </c:pt>
                <c:pt idx="10">
                  <c:v>7953.7854545454557</c:v>
                </c:pt>
                <c:pt idx="11">
                  <c:v>8121.0727272727281</c:v>
                </c:pt>
                <c:pt idx="12">
                  <c:v>8234.3127272727288</c:v>
                </c:pt>
                <c:pt idx="13">
                  <c:v>8314.4654545454559</c:v>
                </c:pt>
                <c:pt idx="14">
                  <c:v>8363.1854545454553</c:v>
                </c:pt>
                <c:pt idx="15">
                  <c:v>8398.8218181818193</c:v>
                </c:pt>
                <c:pt idx="16">
                  <c:v>8423.1781818181826</c:v>
                </c:pt>
                <c:pt idx="17">
                  <c:v>8445.7527272727275</c:v>
                </c:pt>
                <c:pt idx="18">
                  <c:v>8463.1163636363635</c:v>
                </c:pt>
                <c:pt idx="19">
                  <c:v>8468.5854545454549</c:v>
                </c:pt>
                <c:pt idx="20">
                  <c:v>8480.6945454545457</c:v>
                </c:pt>
                <c:pt idx="21">
                  <c:v>8495.2545454545452</c:v>
                </c:pt>
                <c:pt idx="22">
                  <c:v>8513.48</c:v>
                </c:pt>
                <c:pt idx="23">
                  <c:v>8546.76</c:v>
                </c:pt>
                <c:pt idx="24">
                  <c:v>8576.9563636363637</c:v>
                </c:pt>
                <c:pt idx="25">
                  <c:v>8596.1200000000008</c:v>
                </c:pt>
                <c:pt idx="26">
                  <c:v>8612.516363636365</c:v>
                </c:pt>
                <c:pt idx="27">
                  <c:v>8631.6000000000022</c:v>
                </c:pt>
                <c:pt idx="28">
                  <c:v>8670.8254545454565</c:v>
                </c:pt>
                <c:pt idx="29">
                  <c:v>8750.6872727272748</c:v>
                </c:pt>
                <c:pt idx="30">
                  <c:v>8860.5963636363649</c:v>
                </c:pt>
                <c:pt idx="31">
                  <c:v>9009.2800000000007</c:v>
                </c:pt>
                <c:pt idx="32">
                  <c:v>9244.4290909090923</c:v>
                </c:pt>
                <c:pt idx="33">
                  <c:v>9585.8036363636384</c:v>
                </c:pt>
                <c:pt idx="34">
                  <c:v>10030.923636363637</c:v>
                </c:pt>
                <c:pt idx="35">
                  <c:v>10486.050909090909</c:v>
                </c:pt>
                <c:pt idx="36">
                  <c:v>10875.629090909091</c:v>
                </c:pt>
                <c:pt idx="37">
                  <c:v>11201.127272727274</c:v>
                </c:pt>
                <c:pt idx="38">
                  <c:v>11511.716363636364</c:v>
                </c:pt>
                <c:pt idx="39">
                  <c:v>11797.505454545455</c:v>
                </c:pt>
                <c:pt idx="40">
                  <c:v>12114.323636363637</c:v>
                </c:pt>
                <c:pt idx="41">
                  <c:v>12532.229090909092</c:v>
                </c:pt>
                <c:pt idx="42">
                  <c:v>13018.614545454546</c:v>
                </c:pt>
                <c:pt idx="43">
                  <c:v>13520.156363636364</c:v>
                </c:pt>
                <c:pt idx="44">
                  <c:v>13990.647272727274</c:v>
                </c:pt>
                <c:pt idx="45">
                  <c:v>14401.047272727274</c:v>
                </c:pt>
                <c:pt idx="46">
                  <c:v>14783.912727272729</c:v>
                </c:pt>
                <c:pt idx="47">
                  <c:v>15094.778181818185</c:v>
                </c:pt>
                <c:pt idx="48">
                  <c:v>15364.72363636364</c:v>
                </c:pt>
                <c:pt idx="49">
                  <c:v>15610.970909090913</c:v>
                </c:pt>
                <c:pt idx="50">
                  <c:v>15836.207272727277</c:v>
                </c:pt>
                <c:pt idx="51">
                  <c:v>16004.149090909095</c:v>
                </c:pt>
                <c:pt idx="52">
                  <c:v>16141.047272727277</c:v>
                </c:pt>
                <c:pt idx="53">
                  <c:v>16261.447272727277</c:v>
                </c:pt>
                <c:pt idx="54">
                  <c:v>16367.687272727277</c:v>
                </c:pt>
                <c:pt idx="55">
                  <c:v>16465.141818181823</c:v>
                </c:pt>
                <c:pt idx="56">
                  <c:v>16567.621818181822</c:v>
                </c:pt>
                <c:pt idx="57">
                  <c:v>16656.421818181821</c:v>
                </c:pt>
                <c:pt idx="58">
                  <c:v>16745.494545454549</c:v>
                </c:pt>
                <c:pt idx="59">
                  <c:v>16819.923636363641</c:v>
                </c:pt>
                <c:pt idx="60">
                  <c:v>16895.087272727276</c:v>
                </c:pt>
                <c:pt idx="61">
                  <c:v>16958.665454545458</c:v>
                </c:pt>
                <c:pt idx="62">
                  <c:v>17010.800000000003</c:v>
                </c:pt>
                <c:pt idx="63">
                  <c:v>17049.490909090913</c:v>
                </c:pt>
                <c:pt idx="64">
                  <c:v>17072.490909090913</c:v>
                </c:pt>
                <c:pt idx="65">
                  <c:v>17095.690909090914</c:v>
                </c:pt>
                <c:pt idx="66">
                  <c:v>17108.490909090913</c:v>
                </c:pt>
                <c:pt idx="67">
                  <c:v>17118.690909090914</c:v>
                </c:pt>
                <c:pt idx="68">
                  <c:v>17124.090909090915</c:v>
                </c:pt>
                <c:pt idx="69">
                  <c:v>17128.690909090914</c:v>
                </c:pt>
                <c:pt idx="70">
                  <c:v>17132.890909090915</c:v>
                </c:pt>
                <c:pt idx="71">
                  <c:v>17136.690909090914</c:v>
                </c:pt>
                <c:pt idx="72">
                  <c:v>17150.290909090912</c:v>
                </c:pt>
                <c:pt idx="73">
                  <c:v>17164.890909090911</c:v>
                </c:pt>
                <c:pt idx="74">
                  <c:v>17186.69090909091</c:v>
                </c:pt>
                <c:pt idx="75">
                  <c:v>17207.090909090912</c:v>
                </c:pt>
                <c:pt idx="76">
                  <c:v>17225.69090909091</c:v>
                </c:pt>
                <c:pt idx="77">
                  <c:v>17246.890909090911</c:v>
                </c:pt>
                <c:pt idx="78">
                  <c:v>17264.290909090912</c:v>
                </c:pt>
                <c:pt idx="79">
                  <c:v>17282.890909090911</c:v>
                </c:pt>
                <c:pt idx="80">
                  <c:v>17301.890909090911</c:v>
                </c:pt>
                <c:pt idx="81">
                  <c:v>17314.090909090912</c:v>
                </c:pt>
                <c:pt idx="82">
                  <c:v>17326.090909090912</c:v>
                </c:pt>
                <c:pt idx="83">
                  <c:v>17341.290909090912</c:v>
                </c:pt>
                <c:pt idx="84">
                  <c:v>17361.890909090911</c:v>
                </c:pt>
                <c:pt idx="85">
                  <c:v>17396.090909090912</c:v>
                </c:pt>
                <c:pt idx="86">
                  <c:v>17455.890909090911</c:v>
                </c:pt>
                <c:pt idx="87">
                  <c:v>17537.69090909091</c:v>
                </c:pt>
                <c:pt idx="88">
                  <c:v>17649.49090909091</c:v>
                </c:pt>
                <c:pt idx="89">
                  <c:v>17814.890909090911</c:v>
                </c:pt>
                <c:pt idx="90">
                  <c:v>18020.090909090912</c:v>
                </c:pt>
                <c:pt idx="91">
                  <c:v>18236.090909090912</c:v>
                </c:pt>
                <c:pt idx="92">
                  <c:v>18447.090909090912</c:v>
                </c:pt>
                <c:pt idx="93">
                  <c:v>18603.490909090913</c:v>
                </c:pt>
                <c:pt idx="94">
                  <c:v>18722.690909090914</c:v>
                </c:pt>
                <c:pt idx="95">
                  <c:v>18805.490909090913</c:v>
                </c:pt>
                <c:pt idx="96">
                  <c:v>18864.490909090913</c:v>
                </c:pt>
                <c:pt idx="97">
                  <c:v>18909.490909090913</c:v>
                </c:pt>
                <c:pt idx="98">
                  <c:v>18945.290909090912</c:v>
                </c:pt>
                <c:pt idx="99">
                  <c:v>18982.290909090912</c:v>
                </c:pt>
                <c:pt idx="100">
                  <c:v>19030.090909090912</c:v>
                </c:pt>
                <c:pt idx="101">
                  <c:v>19084.490909090913</c:v>
                </c:pt>
                <c:pt idx="102">
                  <c:v>19142.290909090912</c:v>
                </c:pt>
                <c:pt idx="103">
                  <c:v>19192.290909090912</c:v>
                </c:pt>
                <c:pt idx="104">
                  <c:v>19239.090909090912</c:v>
                </c:pt>
                <c:pt idx="105">
                  <c:v>19300.890909090911</c:v>
                </c:pt>
                <c:pt idx="106">
                  <c:v>19382.290909090912</c:v>
                </c:pt>
                <c:pt idx="107">
                  <c:v>19459.690909090914</c:v>
                </c:pt>
                <c:pt idx="108">
                  <c:v>19526.890909090915</c:v>
                </c:pt>
                <c:pt idx="109">
                  <c:v>19584.290909090916</c:v>
                </c:pt>
                <c:pt idx="110">
                  <c:v>19629.490909090917</c:v>
                </c:pt>
                <c:pt idx="111">
                  <c:v>19662.690909090918</c:v>
                </c:pt>
                <c:pt idx="112">
                  <c:v>19685.290909090916</c:v>
                </c:pt>
                <c:pt idx="113">
                  <c:v>19699.290909090916</c:v>
                </c:pt>
                <c:pt idx="114">
                  <c:v>19711.090909090915</c:v>
                </c:pt>
                <c:pt idx="115">
                  <c:v>19721.690909090914</c:v>
                </c:pt>
                <c:pt idx="116">
                  <c:v>19729.890909090915</c:v>
                </c:pt>
                <c:pt idx="117">
                  <c:v>19735.690909090914</c:v>
                </c:pt>
                <c:pt idx="118">
                  <c:v>19741.290909090912</c:v>
                </c:pt>
                <c:pt idx="119">
                  <c:v>19755.890909090911</c:v>
                </c:pt>
                <c:pt idx="120">
                  <c:v>19768.890909090911</c:v>
                </c:pt>
                <c:pt idx="121">
                  <c:v>19796.49090909091</c:v>
                </c:pt>
                <c:pt idx="122">
                  <c:v>19809.090909090908</c:v>
                </c:pt>
                <c:pt idx="123">
                  <c:v>19832.890909090907</c:v>
                </c:pt>
                <c:pt idx="124">
                  <c:v>19858.090909090908</c:v>
                </c:pt>
                <c:pt idx="125">
                  <c:v>19871.390909090907</c:v>
                </c:pt>
                <c:pt idx="126">
                  <c:v>19893.090909090908</c:v>
                </c:pt>
                <c:pt idx="127">
                  <c:v>19915.49090909091</c:v>
                </c:pt>
                <c:pt idx="128">
                  <c:v>19929.49090909091</c:v>
                </c:pt>
                <c:pt idx="129">
                  <c:v>19937.19090909091</c:v>
                </c:pt>
                <c:pt idx="130">
                  <c:v>19942.790909090909</c:v>
                </c:pt>
                <c:pt idx="131">
                  <c:v>19951.890909090907</c:v>
                </c:pt>
                <c:pt idx="132">
                  <c:v>19959.590909090908</c:v>
                </c:pt>
                <c:pt idx="133">
                  <c:v>19968.690909090907</c:v>
                </c:pt>
                <c:pt idx="134">
                  <c:v>19998.090909090908</c:v>
                </c:pt>
                <c:pt idx="135">
                  <c:v>20010.270909090908</c:v>
                </c:pt>
                <c:pt idx="136">
                  <c:v>20030.85090909091</c:v>
                </c:pt>
                <c:pt idx="137">
                  <c:v>20047.650909090909</c:v>
                </c:pt>
                <c:pt idx="138">
                  <c:v>20062.35090909091</c:v>
                </c:pt>
                <c:pt idx="139">
                  <c:v>20072.85090909091</c:v>
                </c:pt>
                <c:pt idx="140">
                  <c:v>20082.090909090912</c:v>
                </c:pt>
                <c:pt idx="141">
                  <c:v>20088.390909090911</c:v>
                </c:pt>
                <c:pt idx="142">
                  <c:v>20093.430909090912</c:v>
                </c:pt>
                <c:pt idx="143">
                  <c:v>20098.470909090913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4-BD48-AA6B-B0184FCD0736}"/>
            </c:ext>
          </c:extLst>
        </c:ser>
        <c:ser>
          <c:idx val="0"/>
          <c:order val="1"/>
          <c:tx>
            <c:v> Oversterfte (CBS)</c:v>
          </c:tx>
          <c:spPr>
            <a:ln w="476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Model!$A$60:$A$260</c:f>
              <c:numCache>
                <c:formatCode>[$-409]d\-mmm\-yy;@</c:formatCode>
                <c:ptCount val="201"/>
                <c:pt idx="0">
                  <c:v>43899</c:v>
                </c:pt>
                <c:pt idx="1">
                  <c:v>43906</c:v>
                </c:pt>
                <c:pt idx="2">
                  <c:v>43913</c:v>
                </c:pt>
                <c:pt idx="3">
                  <c:v>43920</c:v>
                </c:pt>
                <c:pt idx="4">
                  <c:v>43927</c:v>
                </c:pt>
                <c:pt idx="5">
                  <c:v>43934</c:v>
                </c:pt>
                <c:pt idx="6">
                  <c:v>43941</c:v>
                </c:pt>
                <c:pt idx="7">
                  <c:v>43948</c:v>
                </c:pt>
                <c:pt idx="8">
                  <c:v>43955</c:v>
                </c:pt>
                <c:pt idx="9">
                  <c:v>43962</c:v>
                </c:pt>
                <c:pt idx="10">
                  <c:v>43969</c:v>
                </c:pt>
                <c:pt idx="11">
                  <c:v>43976</c:v>
                </c:pt>
                <c:pt idx="12">
                  <c:v>43983</c:v>
                </c:pt>
                <c:pt idx="13">
                  <c:v>43990</c:v>
                </c:pt>
                <c:pt idx="14">
                  <c:v>43997</c:v>
                </c:pt>
                <c:pt idx="15">
                  <c:v>44004</c:v>
                </c:pt>
                <c:pt idx="16">
                  <c:v>44011</c:v>
                </c:pt>
                <c:pt idx="17">
                  <c:v>44018</c:v>
                </c:pt>
                <c:pt idx="18">
                  <c:v>44025</c:v>
                </c:pt>
                <c:pt idx="19">
                  <c:v>44032</c:v>
                </c:pt>
                <c:pt idx="20">
                  <c:v>44039</c:v>
                </c:pt>
                <c:pt idx="21">
                  <c:v>44046</c:v>
                </c:pt>
                <c:pt idx="22">
                  <c:v>44053</c:v>
                </c:pt>
                <c:pt idx="23">
                  <c:v>44060</c:v>
                </c:pt>
                <c:pt idx="24">
                  <c:v>44067</c:v>
                </c:pt>
                <c:pt idx="25">
                  <c:v>44074</c:v>
                </c:pt>
                <c:pt idx="26">
                  <c:v>44081</c:v>
                </c:pt>
                <c:pt idx="27">
                  <c:v>44088</c:v>
                </c:pt>
                <c:pt idx="28">
                  <c:v>44095</c:v>
                </c:pt>
                <c:pt idx="29">
                  <c:v>44102</c:v>
                </c:pt>
                <c:pt idx="30">
                  <c:v>44109</c:v>
                </c:pt>
                <c:pt idx="31">
                  <c:v>44116</c:v>
                </c:pt>
                <c:pt idx="32">
                  <c:v>44123</c:v>
                </c:pt>
                <c:pt idx="33">
                  <c:v>44130</c:v>
                </c:pt>
                <c:pt idx="34">
                  <c:v>44137</c:v>
                </c:pt>
                <c:pt idx="35">
                  <c:v>44144</c:v>
                </c:pt>
                <c:pt idx="36">
                  <c:v>44151</c:v>
                </c:pt>
                <c:pt idx="37">
                  <c:v>44158</c:v>
                </c:pt>
                <c:pt idx="38">
                  <c:v>44165</c:v>
                </c:pt>
                <c:pt idx="39">
                  <c:v>44172</c:v>
                </c:pt>
                <c:pt idx="40">
                  <c:v>44179</c:v>
                </c:pt>
                <c:pt idx="41">
                  <c:v>44186</c:v>
                </c:pt>
                <c:pt idx="42">
                  <c:v>44193</c:v>
                </c:pt>
                <c:pt idx="43">
                  <c:v>44200</c:v>
                </c:pt>
                <c:pt idx="44">
                  <c:v>44207</c:v>
                </c:pt>
                <c:pt idx="45">
                  <c:v>44214</c:v>
                </c:pt>
                <c:pt idx="46">
                  <c:v>44221</c:v>
                </c:pt>
                <c:pt idx="47">
                  <c:v>44228</c:v>
                </c:pt>
                <c:pt idx="48">
                  <c:v>44235</c:v>
                </c:pt>
                <c:pt idx="49">
                  <c:v>44242</c:v>
                </c:pt>
                <c:pt idx="50">
                  <c:v>44249</c:v>
                </c:pt>
                <c:pt idx="51">
                  <c:v>44256</c:v>
                </c:pt>
                <c:pt idx="52">
                  <c:v>44263</c:v>
                </c:pt>
                <c:pt idx="53">
                  <c:v>44270</c:v>
                </c:pt>
                <c:pt idx="54">
                  <c:v>44277</c:v>
                </c:pt>
                <c:pt idx="55">
                  <c:v>44284</c:v>
                </c:pt>
                <c:pt idx="56">
                  <c:v>44291</c:v>
                </c:pt>
                <c:pt idx="57">
                  <c:v>44298</c:v>
                </c:pt>
                <c:pt idx="58">
                  <c:v>44305</c:v>
                </c:pt>
                <c:pt idx="59">
                  <c:v>44312</c:v>
                </c:pt>
                <c:pt idx="60">
                  <c:v>44319</c:v>
                </c:pt>
                <c:pt idx="61">
                  <c:v>44326</c:v>
                </c:pt>
                <c:pt idx="62">
                  <c:v>44333</c:v>
                </c:pt>
                <c:pt idx="63">
                  <c:v>44340</c:v>
                </c:pt>
                <c:pt idx="64">
                  <c:v>44347</c:v>
                </c:pt>
                <c:pt idx="65">
                  <c:v>44354</c:v>
                </c:pt>
                <c:pt idx="66">
                  <c:v>44361</c:v>
                </c:pt>
                <c:pt idx="67">
                  <c:v>44368</c:v>
                </c:pt>
                <c:pt idx="68">
                  <c:v>44375</c:v>
                </c:pt>
                <c:pt idx="69">
                  <c:v>44382</c:v>
                </c:pt>
                <c:pt idx="70">
                  <c:v>44389</c:v>
                </c:pt>
                <c:pt idx="71">
                  <c:v>44396</c:v>
                </c:pt>
                <c:pt idx="72">
                  <c:v>44403</c:v>
                </c:pt>
                <c:pt idx="73">
                  <c:v>44410</c:v>
                </c:pt>
                <c:pt idx="74">
                  <c:v>44417</c:v>
                </c:pt>
                <c:pt idx="75">
                  <c:v>44424</c:v>
                </c:pt>
                <c:pt idx="76">
                  <c:v>44431</c:v>
                </c:pt>
                <c:pt idx="77">
                  <c:v>44438</c:v>
                </c:pt>
                <c:pt idx="78">
                  <c:v>44445</c:v>
                </c:pt>
                <c:pt idx="79">
                  <c:v>44452</c:v>
                </c:pt>
                <c:pt idx="80">
                  <c:v>44459</c:v>
                </c:pt>
                <c:pt idx="81">
                  <c:v>44466</c:v>
                </c:pt>
                <c:pt idx="82">
                  <c:v>44473</c:v>
                </c:pt>
                <c:pt idx="83">
                  <c:v>44480</c:v>
                </c:pt>
                <c:pt idx="84">
                  <c:v>44487</c:v>
                </c:pt>
                <c:pt idx="85">
                  <c:v>44494</c:v>
                </c:pt>
                <c:pt idx="86">
                  <c:v>44501</c:v>
                </c:pt>
                <c:pt idx="87">
                  <c:v>44508</c:v>
                </c:pt>
                <c:pt idx="88">
                  <c:v>44515</c:v>
                </c:pt>
                <c:pt idx="89">
                  <c:v>44522</c:v>
                </c:pt>
                <c:pt idx="90">
                  <c:v>44529</c:v>
                </c:pt>
                <c:pt idx="91">
                  <c:v>44536</c:v>
                </c:pt>
                <c:pt idx="92">
                  <c:v>44543</c:v>
                </c:pt>
                <c:pt idx="93">
                  <c:v>44550</c:v>
                </c:pt>
                <c:pt idx="94">
                  <c:v>44557</c:v>
                </c:pt>
                <c:pt idx="95">
                  <c:v>44564</c:v>
                </c:pt>
                <c:pt idx="96">
                  <c:v>44571</c:v>
                </c:pt>
                <c:pt idx="97">
                  <c:v>44578</c:v>
                </c:pt>
                <c:pt idx="98">
                  <c:v>44585</c:v>
                </c:pt>
                <c:pt idx="99">
                  <c:v>44592</c:v>
                </c:pt>
                <c:pt idx="100">
                  <c:v>44599</c:v>
                </c:pt>
                <c:pt idx="101">
                  <c:v>44606</c:v>
                </c:pt>
                <c:pt idx="102">
                  <c:v>44613</c:v>
                </c:pt>
                <c:pt idx="103">
                  <c:v>44620</c:v>
                </c:pt>
                <c:pt idx="104">
                  <c:v>44627</c:v>
                </c:pt>
                <c:pt idx="105">
                  <c:v>44634</c:v>
                </c:pt>
                <c:pt idx="106">
                  <c:v>44641</c:v>
                </c:pt>
                <c:pt idx="107">
                  <c:v>44648</c:v>
                </c:pt>
                <c:pt idx="108">
                  <c:v>44655</c:v>
                </c:pt>
                <c:pt idx="109">
                  <c:v>44662</c:v>
                </c:pt>
                <c:pt idx="110">
                  <c:v>44669</c:v>
                </c:pt>
                <c:pt idx="111">
                  <c:v>44676</c:v>
                </c:pt>
                <c:pt idx="112">
                  <c:v>44683</c:v>
                </c:pt>
                <c:pt idx="113">
                  <c:v>44690</c:v>
                </c:pt>
                <c:pt idx="114">
                  <c:v>44697</c:v>
                </c:pt>
                <c:pt idx="115">
                  <c:v>44704</c:v>
                </c:pt>
                <c:pt idx="116">
                  <c:v>44711</c:v>
                </c:pt>
                <c:pt idx="117">
                  <c:v>44718</c:v>
                </c:pt>
                <c:pt idx="118">
                  <c:v>44725</c:v>
                </c:pt>
                <c:pt idx="119">
                  <c:v>44732</c:v>
                </c:pt>
                <c:pt idx="120">
                  <c:v>44739</c:v>
                </c:pt>
                <c:pt idx="121">
                  <c:v>44746</c:v>
                </c:pt>
                <c:pt idx="122">
                  <c:v>44753</c:v>
                </c:pt>
                <c:pt idx="123">
                  <c:v>44760</c:v>
                </c:pt>
                <c:pt idx="124">
                  <c:v>44767</c:v>
                </c:pt>
                <c:pt idx="125">
                  <c:v>44774</c:v>
                </c:pt>
                <c:pt idx="126">
                  <c:v>44781</c:v>
                </c:pt>
                <c:pt idx="127">
                  <c:v>44788</c:v>
                </c:pt>
                <c:pt idx="128">
                  <c:v>44795</c:v>
                </c:pt>
                <c:pt idx="129">
                  <c:v>44802</c:v>
                </c:pt>
                <c:pt idx="130">
                  <c:v>44809</c:v>
                </c:pt>
                <c:pt idx="131">
                  <c:v>44816</c:v>
                </c:pt>
                <c:pt idx="132">
                  <c:v>44823</c:v>
                </c:pt>
                <c:pt idx="133">
                  <c:v>44830</c:v>
                </c:pt>
                <c:pt idx="134">
                  <c:v>44837</c:v>
                </c:pt>
                <c:pt idx="135">
                  <c:v>44844</c:v>
                </c:pt>
                <c:pt idx="136">
                  <c:v>44851</c:v>
                </c:pt>
                <c:pt idx="137">
                  <c:v>44858</c:v>
                </c:pt>
                <c:pt idx="138">
                  <c:v>44865</c:v>
                </c:pt>
                <c:pt idx="139">
                  <c:v>44872</c:v>
                </c:pt>
                <c:pt idx="140">
                  <c:v>44879</c:v>
                </c:pt>
                <c:pt idx="141">
                  <c:v>44886</c:v>
                </c:pt>
                <c:pt idx="142">
                  <c:v>44893</c:v>
                </c:pt>
                <c:pt idx="143">
                  <c:v>44900</c:v>
                </c:pt>
                <c:pt idx="144">
                  <c:v>44907</c:v>
                </c:pt>
                <c:pt idx="145">
                  <c:v>44914</c:v>
                </c:pt>
                <c:pt idx="146">
                  <c:v>44921</c:v>
                </c:pt>
                <c:pt idx="147">
                  <c:v>44928</c:v>
                </c:pt>
                <c:pt idx="148">
                  <c:v>44935</c:v>
                </c:pt>
                <c:pt idx="149">
                  <c:v>44942</c:v>
                </c:pt>
                <c:pt idx="150">
                  <c:v>44949</c:v>
                </c:pt>
                <c:pt idx="151">
                  <c:v>44956</c:v>
                </c:pt>
                <c:pt idx="152">
                  <c:v>44963</c:v>
                </c:pt>
                <c:pt idx="153">
                  <c:v>44970</c:v>
                </c:pt>
                <c:pt idx="154">
                  <c:v>44977</c:v>
                </c:pt>
                <c:pt idx="155">
                  <c:v>44984</c:v>
                </c:pt>
                <c:pt idx="156">
                  <c:v>44991</c:v>
                </c:pt>
                <c:pt idx="157">
                  <c:v>44998</c:v>
                </c:pt>
                <c:pt idx="158">
                  <c:v>45005</c:v>
                </c:pt>
                <c:pt idx="159">
                  <c:v>45012</c:v>
                </c:pt>
                <c:pt idx="160">
                  <c:v>45019</c:v>
                </c:pt>
                <c:pt idx="161">
                  <c:v>45026</c:v>
                </c:pt>
                <c:pt idx="162">
                  <c:v>45033</c:v>
                </c:pt>
                <c:pt idx="163">
                  <c:v>45040</c:v>
                </c:pt>
                <c:pt idx="164">
                  <c:v>45047</c:v>
                </c:pt>
                <c:pt idx="165">
                  <c:v>45054</c:v>
                </c:pt>
                <c:pt idx="166">
                  <c:v>45061</c:v>
                </c:pt>
                <c:pt idx="167">
                  <c:v>45068</c:v>
                </c:pt>
                <c:pt idx="168">
                  <c:v>45075</c:v>
                </c:pt>
                <c:pt idx="169">
                  <c:v>45082</c:v>
                </c:pt>
                <c:pt idx="170">
                  <c:v>45089</c:v>
                </c:pt>
                <c:pt idx="171">
                  <c:v>45096</c:v>
                </c:pt>
                <c:pt idx="172">
                  <c:v>45103</c:v>
                </c:pt>
                <c:pt idx="173">
                  <c:v>45110</c:v>
                </c:pt>
                <c:pt idx="174">
                  <c:v>45117</c:v>
                </c:pt>
                <c:pt idx="175">
                  <c:v>45124</c:v>
                </c:pt>
                <c:pt idx="176">
                  <c:v>45131</c:v>
                </c:pt>
                <c:pt idx="177">
                  <c:v>45138</c:v>
                </c:pt>
                <c:pt idx="178">
                  <c:v>45145</c:v>
                </c:pt>
                <c:pt idx="179">
                  <c:v>45152</c:v>
                </c:pt>
                <c:pt idx="180">
                  <c:v>45159</c:v>
                </c:pt>
                <c:pt idx="181">
                  <c:v>45166</c:v>
                </c:pt>
                <c:pt idx="182">
                  <c:v>45173</c:v>
                </c:pt>
                <c:pt idx="183">
                  <c:v>45180</c:v>
                </c:pt>
                <c:pt idx="184">
                  <c:v>45187</c:v>
                </c:pt>
                <c:pt idx="185">
                  <c:v>45194</c:v>
                </c:pt>
                <c:pt idx="186">
                  <c:v>45201</c:v>
                </c:pt>
                <c:pt idx="187">
                  <c:v>45208</c:v>
                </c:pt>
                <c:pt idx="188">
                  <c:v>45215</c:v>
                </c:pt>
                <c:pt idx="189">
                  <c:v>45222</c:v>
                </c:pt>
                <c:pt idx="190">
                  <c:v>45229</c:v>
                </c:pt>
                <c:pt idx="191">
                  <c:v>45236</c:v>
                </c:pt>
                <c:pt idx="192">
                  <c:v>45243</c:v>
                </c:pt>
                <c:pt idx="193">
                  <c:v>45250</c:v>
                </c:pt>
                <c:pt idx="194">
                  <c:v>45257</c:v>
                </c:pt>
                <c:pt idx="195">
                  <c:v>45264</c:v>
                </c:pt>
                <c:pt idx="196">
                  <c:v>45271</c:v>
                </c:pt>
                <c:pt idx="197">
                  <c:v>45278</c:v>
                </c:pt>
                <c:pt idx="198">
                  <c:v>45285</c:v>
                </c:pt>
                <c:pt idx="199">
                  <c:v>45292</c:v>
                </c:pt>
              </c:numCache>
            </c:numRef>
          </c:cat>
          <c:val>
            <c:numRef>
              <c:f>Model!$AL$60:$AL$260</c:f>
              <c:numCache>
                <c:formatCode>0</c:formatCode>
                <c:ptCount val="201"/>
                <c:pt idx="0">
                  <c:v>-462.4848484848485</c:v>
                </c:pt>
                <c:pt idx="1">
                  <c:v>-501.15757575757578</c:v>
                </c:pt>
                <c:pt idx="2">
                  <c:v>-108.57212121212106</c:v>
                </c:pt>
                <c:pt idx="3">
                  <c:v>1094.3721212121218</c:v>
                </c:pt>
                <c:pt idx="4">
                  <c:v>2920.7987878787885</c:v>
                </c:pt>
                <c:pt idx="5">
                  <c:v>4717.050909090909</c:v>
                </c:pt>
                <c:pt idx="6">
                  <c:v>5976.8945454545456</c:v>
                </c:pt>
                <c:pt idx="7">
                  <c:v>6960.6363636363649</c:v>
                </c:pt>
                <c:pt idx="8">
                  <c:v>7532.0290909090909</c:v>
                </c:pt>
                <c:pt idx="9">
                  <c:v>7780.1903030303029</c:v>
                </c:pt>
                <c:pt idx="10">
                  <c:v>7878.1636363636371</c:v>
                </c:pt>
                <c:pt idx="11">
                  <c:v>8004.7006060606072</c:v>
                </c:pt>
                <c:pt idx="12">
                  <c:v>8108.4666666666681</c:v>
                </c:pt>
                <c:pt idx="13">
                  <c:v>8159.5296969696974</c:v>
                </c:pt>
                <c:pt idx="14">
                  <c:v>8191.1345454545462</c:v>
                </c:pt>
                <c:pt idx="15">
                  <c:v>8218.6509090909094</c:v>
                </c:pt>
                <c:pt idx="16">
                  <c:v>8199.3951515151512</c:v>
                </c:pt>
                <c:pt idx="17">
                  <c:v>8139.8521212121204</c:v>
                </c:pt>
                <c:pt idx="18">
                  <c:v>8057.9284848484831</c:v>
                </c:pt>
                <c:pt idx="19">
                  <c:v>7882.5309090909068</c:v>
                </c:pt>
                <c:pt idx="20">
                  <c:v>7856.9042424242398</c:v>
                </c:pt>
                <c:pt idx="21">
                  <c:v>7839.5818181818158</c:v>
                </c:pt>
                <c:pt idx="22">
                  <c:v>7799.027878787876</c:v>
                </c:pt>
                <c:pt idx="23">
                  <c:v>8329.6884848484824</c:v>
                </c:pt>
                <c:pt idx="24">
                  <c:v>8514.7587878787854</c:v>
                </c:pt>
                <c:pt idx="25">
                  <c:v>8581.0399999999972</c:v>
                </c:pt>
                <c:pt idx="26">
                  <c:v>8596.6848484848451</c:v>
                </c:pt>
                <c:pt idx="27">
                  <c:v>8638.6036363636322</c:v>
                </c:pt>
                <c:pt idx="28">
                  <c:v>8616.4690909090859</c:v>
                </c:pt>
                <c:pt idx="29">
                  <c:v>8715.8872727272683</c:v>
                </c:pt>
                <c:pt idx="30">
                  <c:v>8874.9806060606024</c:v>
                </c:pt>
                <c:pt idx="31">
                  <c:v>9010.1309090909053</c:v>
                </c:pt>
                <c:pt idx="32">
                  <c:v>9254.7612121212078</c:v>
                </c:pt>
                <c:pt idx="33">
                  <c:v>9631.1527272727235</c:v>
                </c:pt>
                <c:pt idx="34">
                  <c:v>10154.627878787875</c:v>
                </c:pt>
                <c:pt idx="35">
                  <c:v>10586.695757575753</c:v>
                </c:pt>
                <c:pt idx="36">
                  <c:v>11068.381818181813</c:v>
                </c:pt>
                <c:pt idx="37">
                  <c:v>11349.957575757571</c:v>
                </c:pt>
                <c:pt idx="38">
                  <c:v>11693.987878787875</c:v>
                </c:pt>
                <c:pt idx="39">
                  <c:v>12178.231515151512</c:v>
                </c:pt>
                <c:pt idx="40">
                  <c:v>12661.37818181818</c:v>
                </c:pt>
                <c:pt idx="41">
                  <c:v>13264.750303030303</c:v>
                </c:pt>
                <c:pt idx="42">
                  <c:v>13693.934545454547</c:v>
                </c:pt>
                <c:pt idx="43">
                  <c:v>14060.006060606063</c:v>
                </c:pt>
                <c:pt idx="44">
                  <c:v>14699.20848484849</c:v>
                </c:pt>
                <c:pt idx="45">
                  <c:v>15096.117575757578</c:v>
                </c:pt>
                <c:pt idx="46">
                  <c:v>15513.229090909092</c:v>
                </c:pt>
                <c:pt idx="47">
                  <c:v>15844.19878787879</c:v>
                </c:pt>
                <c:pt idx="48">
                  <c:v>16159.453333333337</c:v>
                </c:pt>
                <c:pt idx="49">
                  <c:v>16404.184242424246</c:v>
                </c:pt>
                <c:pt idx="50">
                  <c:v>16627.089696969699</c:v>
                </c:pt>
                <c:pt idx="51">
                  <c:v>16608.972121212122</c:v>
                </c:pt>
                <c:pt idx="52">
                  <c:v>16528.215757575759</c:v>
                </c:pt>
                <c:pt idx="53">
                  <c:v>16600.41575757576</c:v>
                </c:pt>
                <c:pt idx="54">
                  <c:v>16510.362424242427</c:v>
                </c:pt>
                <c:pt idx="55">
                  <c:v>16469.124848484851</c:v>
                </c:pt>
                <c:pt idx="56">
                  <c:v>16579.400000000001</c:v>
                </c:pt>
                <c:pt idx="57">
                  <c:v>16751.122424242425</c:v>
                </c:pt>
                <c:pt idx="58">
                  <c:v>16930.13696969697</c:v>
                </c:pt>
                <c:pt idx="59">
                  <c:v>17165.264242424244</c:v>
                </c:pt>
                <c:pt idx="60">
                  <c:v>17399.990303030303</c:v>
                </c:pt>
                <c:pt idx="61">
                  <c:v>17556.610909090909</c:v>
                </c:pt>
                <c:pt idx="62">
                  <c:v>17767.59515151515</c:v>
                </c:pt>
                <c:pt idx="63">
                  <c:v>18008.641212121212</c:v>
                </c:pt>
                <c:pt idx="64">
                  <c:v>18134.824646464647</c:v>
                </c:pt>
                <c:pt idx="65">
                  <c:v>18461.239191919194</c:v>
                </c:pt>
                <c:pt idx="66">
                  <c:v>18700.14262626263</c:v>
                </c:pt>
                <c:pt idx="67">
                  <c:v>18909.543030303033</c:v>
                </c:pt>
                <c:pt idx="68">
                  <c:v>18932.368888888894</c:v>
                </c:pt>
                <c:pt idx="69">
                  <c:v>19059.457373737379</c:v>
                </c:pt>
                <c:pt idx="70">
                  <c:v>19203.74343434344</c:v>
                </c:pt>
                <c:pt idx="71">
                  <c:v>19370.111111111117</c:v>
                </c:pt>
                <c:pt idx="72">
                  <c:v>19388.511111111118</c:v>
                </c:pt>
                <c:pt idx="73">
                  <c:v>19544.177777777786</c:v>
                </c:pt>
                <c:pt idx="74">
                  <c:v>19739.422222222231</c:v>
                </c:pt>
                <c:pt idx="75">
                  <c:v>19825.644444444453</c:v>
                </c:pt>
                <c:pt idx="76">
                  <c:v>19993.80000000001</c:v>
                </c:pt>
                <c:pt idx="77">
                  <c:v>20197.577777777788</c:v>
                </c:pt>
                <c:pt idx="78">
                  <c:v>20348.244444444455</c:v>
                </c:pt>
                <c:pt idx="79">
                  <c:v>20717.511111111122</c:v>
                </c:pt>
                <c:pt idx="80">
                  <c:v>20904.933333333345</c:v>
                </c:pt>
                <c:pt idx="81">
                  <c:v>21057.933333333345</c:v>
                </c:pt>
                <c:pt idx="82">
                  <c:v>21368.577777777791</c:v>
                </c:pt>
                <c:pt idx="83">
                  <c:v>21625.488888888904</c:v>
                </c:pt>
                <c:pt idx="84">
                  <c:v>21828.888888888905</c:v>
                </c:pt>
                <c:pt idx="85">
                  <c:v>22164.822222222239</c:v>
                </c:pt>
                <c:pt idx="86">
                  <c:v>22508.511111111129</c:v>
                </c:pt>
                <c:pt idx="87">
                  <c:v>22890.822222222239</c:v>
                </c:pt>
                <c:pt idx="88">
                  <c:v>23453.555555555573</c:v>
                </c:pt>
                <c:pt idx="89">
                  <c:v>24052.955555555574</c:v>
                </c:pt>
                <c:pt idx="90">
                  <c:v>24731.933333333352</c:v>
                </c:pt>
                <c:pt idx="91">
                  <c:v>25616.377777777798</c:v>
                </c:pt>
                <c:pt idx="92">
                  <c:v>26559.844444444465</c:v>
                </c:pt>
                <c:pt idx="93">
                  <c:v>27386.066666666688</c:v>
                </c:pt>
                <c:pt idx="94">
                  <c:v>28035.866666666687</c:v>
                </c:pt>
                <c:pt idx="95">
                  <c:v>28672.488888888911</c:v>
                </c:pt>
                <c:pt idx="96">
                  <c:v>29138.177777777801</c:v>
                </c:pt>
                <c:pt idx="97">
                  <c:v>29314.177777777801</c:v>
                </c:pt>
                <c:pt idx="98">
                  <c:v>29470.377777777801</c:v>
                </c:pt>
                <c:pt idx="99">
                  <c:v>29513.022222222247</c:v>
                </c:pt>
                <c:pt idx="100">
                  <c:v>29502.711111111141</c:v>
                </c:pt>
                <c:pt idx="101">
                  <c:v>29369.400000000031</c:v>
                </c:pt>
                <c:pt idx="102">
                  <c:v>29296.666666666697</c:v>
                </c:pt>
                <c:pt idx="103">
                  <c:v>29219.377777777809</c:v>
                </c:pt>
                <c:pt idx="104">
                  <c:v>29058.88888888892</c:v>
                </c:pt>
                <c:pt idx="105">
                  <c:v>29026.644444444475</c:v>
                </c:pt>
                <c:pt idx="106">
                  <c:v>29206.177777777808</c:v>
                </c:pt>
                <c:pt idx="107">
                  <c:v>29525.200000000026</c:v>
                </c:pt>
                <c:pt idx="108">
                  <c:v>29910.444444444471</c:v>
                </c:pt>
                <c:pt idx="109">
                  <c:v>30427.155555555579</c:v>
                </c:pt>
                <c:pt idx="110">
                  <c:v>30961.577777777806</c:v>
                </c:pt>
                <c:pt idx="111">
                  <c:v>31336.066666666695</c:v>
                </c:pt>
                <c:pt idx="112">
                  <c:v>31688.777777777806</c:v>
                </c:pt>
                <c:pt idx="113">
                  <c:v>32076.311111111143</c:v>
                </c:pt>
                <c:pt idx="114">
                  <c:v>32470.422222222252</c:v>
                </c:pt>
                <c:pt idx="115">
                  <c:v>32795.866666666698</c:v>
                </c:pt>
                <c:pt idx="116">
                  <c:v>32992.15555555559</c:v>
                </c:pt>
                <c:pt idx="117">
                  <c:v>33229.755555555588</c:v>
                </c:pt>
                <c:pt idx="118">
                  <c:v>33442.133333333368</c:v>
                </c:pt>
                <c:pt idx="119">
                  <c:v>33668.911111111149</c:v>
                </c:pt>
                <c:pt idx="120">
                  <c:v>34033.111111111146</c:v>
                </c:pt>
                <c:pt idx="121">
                  <c:v>34303.133333333368</c:v>
                </c:pt>
                <c:pt idx="122">
                  <c:v>34507.533333333369</c:v>
                </c:pt>
                <c:pt idx="123">
                  <c:v>34793.466666666704</c:v>
                </c:pt>
                <c:pt idx="124">
                  <c:v>35175.288888888928</c:v>
                </c:pt>
                <c:pt idx="125">
                  <c:v>35569.977777777814</c:v>
                </c:pt>
                <c:pt idx="126">
                  <c:v>35784.133333333368</c:v>
                </c:pt>
                <c:pt idx="127">
                  <c:v>36033.955555555593</c:v>
                </c:pt>
                <c:pt idx="128">
                  <c:v>36423.111111111146</c:v>
                </c:pt>
                <c:pt idx="129">
                  <c:v>36801.111111111146</c:v>
                </c:pt>
                <c:pt idx="130">
                  <c:v>37101.733333333366</c:v>
                </c:pt>
                <c:pt idx="131">
                  <c:v>37346.800000000032</c:v>
                </c:pt>
                <c:pt idx="132">
                  <c:v>37445.311111111143</c:v>
                </c:pt>
                <c:pt idx="133">
                  <c:v>37703.066666666702</c:v>
                </c:pt>
                <c:pt idx="134">
                  <c:v>38045.77777777781</c:v>
                </c:pt>
                <c:pt idx="135">
                  <c:v>38529.137777777811</c:v>
                </c:pt>
                <c:pt idx="136">
                  <c:v>38951.088888888924</c:v>
                </c:pt>
                <c:pt idx="137">
                  <c:v>39415.404444444481</c:v>
                </c:pt>
                <c:pt idx="138">
                  <c:v>39808.231111111148</c:v>
                </c:pt>
                <c:pt idx="139">
                  <c:v>40114.035555555594</c:v>
                </c:pt>
                <c:pt idx="140">
                  <c:v>40352.942222222264</c:v>
                </c:pt>
                <c:pt idx="141">
                  <c:v>40601.986666666708</c:v>
                </c:pt>
                <c:pt idx="142">
                  <c:v>40989.266666666706</c:v>
                </c:pt>
                <c:pt idx="143">
                  <c:v>41363.720000000038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4-BD48-AA6B-B0184FCD0736}"/>
            </c:ext>
          </c:extLst>
        </c:ser>
        <c:ser>
          <c:idx val="3"/>
          <c:order val="2"/>
          <c:tx>
            <c:v> Prognose</c:v>
          </c:tx>
          <c:spPr>
            <a:ln w="412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Model!$A$60:$A$260</c:f>
              <c:numCache>
                <c:formatCode>[$-409]d\-mmm\-yy;@</c:formatCode>
                <c:ptCount val="201"/>
                <c:pt idx="0">
                  <c:v>43899</c:v>
                </c:pt>
                <c:pt idx="1">
                  <c:v>43906</c:v>
                </c:pt>
                <c:pt idx="2">
                  <c:v>43913</c:v>
                </c:pt>
                <c:pt idx="3">
                  <c:v>43920</c:v>
                </c:pt>
                <c:pt idx="4">
                  <c:v>43927</c:v>
                </c:pt>
                <c:pt idx="5">
                  <c:v>43934</c:v>
                </c:pt>
                <c:pt idx="6">
                  <c:v>43941</c:v>
                </c:pt>
                <c:pt idx="7">
                  <c:v>43948</c:v>
                </c:pt>
                <c:pt idx="8">
                  <c:v>43955</c:v>
                </c:pt>
                <c:pt idx="9">
                  <c:v>43962</c:v>
                </c:pt>
                <c:pt idx="10">
                  <c:v>43969</c:v>
                </c:pt>
                <c:pt idx="11">
                  <c:v>43976</c:v>
                </c:pt>
                <c:pt idx="12">
                  <c:v>43983</c:v>
                </c:pt>
                <c:pt idx="13">
                  <c:v>43990</c:v>
                </c:pt>
                <c:pt idx="14">
                  <c:v>43997</c:v>
                </c:pt>
                <c:pt idx="15">
                  <c:v>44004</c:v>
                </c:pt>
                <c:pt idx="16">
                  <c:v>44011</c:v>
                </c:pt>
                <c:pt idx="17">
                  <c:v>44018</c:v>
                </c:pt>
                <c:pt idx="18">
                  <c:v>44025</c:v>
                </c:pt>
                <c:pt idx="19">
                  <c:v>44032</c:v>
                </c:pt>
                <c:pt idx="20">
                  <c:v>44039</c:v>
                </c:pt>
                <c:pt idx="21">
                  <c:v>44046</c:v>
                </c:pt>
                <c:pt idx="22">
                  <c:v>44053</c:v>
                </c:pt>
                <c:pt idx="23">
                  <c:v>44060</c:v>
                </c:pt>
                <c:pt idx="24">
                  <c:v>44067</c:v>
                </c:pt>
                <c:pt idx="25">
                  <c:v>44074</c:v>
                </c:pt>
                <c:pt idx="26">
                  <c:v>44081</c:v>
                </c:pt>
                <c:pt idx="27">
                  <c:v>44088</c:v>
                </c:pt>
                <c:pt idx="28">
                  <c:v>44095</c:v>
                </c:pt>
                <c:pt idx="29">
                  <c:v>44102</c:v>
                </c:pt>
                <c:pt idx="30">
                  <c:v>44109</c:v>
                </c:pt>
                <c:pt idx="31">
                  <c:v>44116</c:v>
                </c:pt>
                <c:pt idx="32">
                  <c:v>44123</c:v>
                </c:pt>
                <c:pt idx="33">
                  <c:v>44130</c:v>
                </c:pt>
                <c:pt idx="34">
                  <c:v>44137</c:v>
                </c:pt>
                <c:pt idx="35">
                  <c:v>44144</c:v>
                </c:pt>
                <c:pt idx="36">
                  <c:v>44151</c:v>
                </c:pt>
                <c:pt idx="37">
                  <c:v>44158</c:v>
                </c:pt>
                <c:pt idx="38">
                  <c:v>44165</c:v>
                </c:pt>
                <c:pt idx="39">
                  <c:v>44172</c:v>
                </c:pt>
                <c:pt idx="40">
                  <c:v>44179</c:v>
                </c:pt>
                <c:pt idx="41">
                  <c:v>44186</c:v>
                </c:pt>
                <c:pt idx="42">
                  <c:v>44193</c:v>
                </c:pt>
                <c:pt idx="43">
                  <c:v>44200</c:v>
                </c:pt>
                <c:pt idx="44">
                  <c:v>44207</c:v>
                </c:pt>
                <c:pt idx="45">
                  <c:v>44214</c:v>
                </c:pt>
                <c:pt idx="46">
                  <c:v>44221</c:v>
                </c:pt>
                <c:pt idx="47">
                  <c:v>44228</c:v>
                </c:pt>
                <c:pt idx="48">
                  <c:v>44235</c:v>
                </c:pt>
                <c:pt idx="49">
                  <c:v>44242</c:v>
                </c:pt>
                <c:pt idx="50">
                  <c:v>44249</c:v>
                </c:pt>
                <c:pt idx="51">
                  <c:v>44256</c:v>
                </c:pt>
                <c:pt idx="52">
                  <c:v>44263</c:v>
                </c:pt>
                <c:pt idx="53">
                  <c:v>44270</c:v>
                </c:pt>
                <c:pt idx="54">
                  <c:v>44277</c:v>
                </c:pt>
                <c:pt idx="55">
                  <c:v>44284</c:v>
                </c:pt>
                <c:pt idx="56">
                  <c:v>44291</c:v>
                </c:pt>
                <c:pt idx="57">
                  <c:v>44298</c:v>
                </c:pt>
                <c:pt idx="58">
                  <c:v>44305</c:v>
                </c:pt>
                <c:pt idx="59">
                  <c:v>44312</c:v>
                </c:pt>
                <c:pt idx="60">
                  <c:v>44319</c:v>
                </c:pt>
                <c:pt idx="61">
                  <c:v>44326</c:v>
                </c:pt>
                <c:pt idx="62">
                  <c:v>44333</c:v>
                </c:pt>
                <c:pt idx="63">
                  <c:v>44340</c:v>
                </c:pt>
                <c:pt idx="64">
                  <c:v>44347</c:v>
                </c:pt>
                <c:pt idx="65">
                  <c:v>44354</c:v>
                </c:pt>
                <c:pt idx="66">
                  <c:v>44361</c:v>
                </c:pt>
                <c:pt idx="67">
                  <c:v>44368</c:v>
                </c:pt>
                <c:pt idx="68">
                  <c:v>44375</c:v>
                </c:pt>
                <c:pt idx="69">
                  <c:v>44382</c:v>
                </c:pt>
                <c:pt idx="70">
                  <c:v>44389</c:v>
                </c:pt>
                <c:pt idx="71">
                  <c:v>44396</c:v>
                </c:pt>
                <c:pt idx="72">
                  <c:v>44403</c:v>
                </c:pt>
                <c:pt idx="73">
                  <c:v>44410</c:v>
                </c:pt>
                <c:pt idx="74">
                  <c:v>44417</c:v>
                </c:pt>
                <c:pt idx="75">
                  <c:v>44424</c:v>
                </c:pt>
                <c:pt idx="76">
                  <c:v>44431</c:v>
                </c:pt>
                <c:pt idx="77">
                  <c:v>44438</c:v>
                </c:pt>
                <c:pt idx="78">
                  <c:v>44445</c:v>
                </c:pt>
                <c:pt idx="79">
                  <c:v>44452</c:v>
                </c:pt>
                <c:pt idx="80">
                  <c:v>44459</c:v>
                </c:pt>
                <c:pt idx="81">
                  <c:v>44466</c:v>
                </c:pt>
                <c:pt idx="82">
                  <c:v>44473</c:v>
                </c:pt>
                <c:pt idx="83">
                  <c:v>44480</c:v>
                </c:pt>
                <c:pt idx="84">
                  <c:v>44487</c:v>
                </c:pt>
                <c:pt idx="85">
                  <c:v>44494</c:v>
                </c:pt>
                <c:pt idx="86">
                  <c:v>44501</c:v>
                </c:pt>
                <c:pt idx="87">
                  <c:v>44508</c:v>
                </c:pt>
                <c:pt idx="88">
                  <c:v>44515</c:v>
                </c:pt>
                <c:pt idx="89">
                  <c:v>44522</c:v>
                </c:pt>
                <c:pt idx="90">
                  <c:v>44529</c:v>
                </c:pt>
                <c:pt idx="91">
                  <c:v>44536</c:v>
                </c:pt>
                <c:pt idx="92">
                  <c:v>44543</c:v>
                </c:pt>
                <c:pt idx="93">
                  <c:v>44550</c:v>
                </c:pt>
                <c:pt idx="94">
                  <c:v>44557</c:v>
                </c:pt>
                <c:pt idx="95">
                  <c:v>44564</c:v>
                </c:pt>
                <c:pt idx="96">
                  <c:v>44571</c:v>
                </c:pt>
                <c:pt idx="97">
                  <c:v>44578</c:v>
                </c:pt>
                <c:pt idx="98">
                  <c:v>44585</c:v>
                </c:pt>
                <c:pt idx="99">
                  <c:v>44592</c:v>
                </c:pt>
                <c:pt idx="100">
                  <c:v>44599</c:v>
                </c:pt>
                <c:pt idx="101">
                  <c:v>44606</c:v>
                </c:pt>
                <c:pt idx="102">
                  <c:v>44613</c:v>
                </c:pt>
                <c:pt idx="103">
                  <c:v>44620</c:v>
                </c:pt>
                <c:pt idx="104">
                  <c:v>44627</c:v>
                </c:pt>
                <c:pt idx="105">
                  <c:v>44634</c:v>
                </c:pt>
                <c:pt idx="106">
                  <c:v>44641</c:v>
                </c:pt>
                <c:pt idx="107">
                  <c:v>44648</c:v>
                </c:pt>
                <c:pt idx="108">
                  <c:v>44655</c:v>
                </c:pt>
                <c:pt idx="109">
                  <c:v>44662</c:v>
                </c:pt>
                <c:pt idx="110">
                  <c:v>44669</c:v>
                </c:pt>
                <c:pt idx="111">
                  <c:v>44676</c:v>
                </c:pt>
                <c:pt idx="112">
                  <c:v>44683</c:v>
                </c:pt>
                <c:pt idx="113">
                  <c:v>44690</c:v>
                </c:pt>
                <c:pt idx="114">
                  <c:v>44697</c:v>
                </c:pt>
                <c:pt idx="115">
                  <c:v>44704</c:v>
                </c:pt>
                <c:pt idx="116">
                  <c:v>44711</c:v>
                </c:pt>
                <c:pt idx="117">
                  <c:v>44718</c:v>
                </c:pt>
                <c:pt idx="118">
                  <c:v>44725</c:v>
                </c:pt>
                <c:pt idx="119">
                  <c:v>44732</c:v>
                </c:pt>
                <c:pt idx="120">
                  <c:v>44739</c:v>
                </c:pt>
                <c:pt idx="121">
                  <c:v>44746</c:v>
                </c:pt>
                <c:pt idx="122">
                  <c:v>44753</c:v>
                </c:pt>
                <c:pt idx="123">
                  <c:v>44760</c:v>
                </c:pt>
                <c:pt idx="124">
                  <c:v>44767</c:v>
                </c:pt>
                <c:pt idx="125">
                  <c:v>44774</c:v>
                </c:pt>
                <c:pt idx="126">
                  <c:v>44781</c:v>
                </c:pt>
                <c:pt idx="127">
                  <c:v>44788</c:v>
                </c:pt>
                <c:pt idx="128">
                  <c:v>44795</c:v>
                </c:pt>
                <c:pt idx="129">
                  <c:v>44802</c:v>
                </c:pt>
                <c:pt idx="130">
                  <c:v>44809</c:v>
                </c:pt>
                <c:pt idx="131">
                  <c:v>44816</c:v>
                </c:pt>
                <c:pt idx="132">
                  <c:v>44823</c:v>
                </c:pt>
                <c:pt idx="133">
                  <c:v>44830</c:v>
                </c:pt>
                <c:pt idx="134">
                  <c:v>44837</c:v>
                </c:pt>
                <c:pt idx="135">
                  <c:v>44844</c:v>
                </c:pt>
                <c:pt idx="136">
                  <c:v>44851</c:v>
                </c:pt>
                <c:pt idx="137">
                  <c:v>44858</c:v>
                </c:pt>
                <c:pt idx="138">
                  <c:v>44865</c:v>
                </c:pt>
                <c:pt idx="139">
                  <c:v>44872</c:v>
                </c:pt>
                <c:pt idx="140">
                  <c:v>44879</c:v>
                </c:pt>
                <c:pt idx="141">
                  <c:v>44886</c:v>
                </c:pt>
                <c:pt idx="142">
                  <c:v>44893</c:v>
                </c:pt>
                <c:pt idx="143">
                  <c:v>44900</c:v>
                </c:pt>
                <c:pt idx="144">
                  <c:v>44907</c:v>
                </c:pt>
                <c:pt idx="145">
                  <c:v>44914</c:v>
                </c:pt>
                <c:pt idx="146">
                  <c:v>44921</c:v>
                </c:pt>
                <c:pt idx="147">
                  <c:v>44928</c:v>
                </c:pt>
                <c:pt idx="148">
                  <c:v>44935</c:v>
                </c:pt>
                <c:pt idx="149">
                  <c:v>44942</c:v>
                </c:pt>
                <c:pt idx="150">
                  <c:v>44949</c:v>
                </c:pt>
                <c:pt idx="151">
                  <c:v>44956</c:v>
                </c:pt>
                <c:pt idx="152">
                  <c:v>44963</c:v>
                </c:pt>
                <c:pt idx="153">
                  <c:v>44970</c:v>
                </c:pt>
                <c:pt idx="154">
                  <c:v>44977</c:v>
                </c:pt>
                <c:pt idx="155">
                  <c:v>44984</c:v>
                </c:pt>
                <c:pt idx="156">
                  <c:v>44991</c:v>
                </c:pt>
                <c:pt idx="157">
                  <c:v>44998</c:v>
                </c:pt>
                <c:pt idx="158">
                  <c:v>45005</c:v>
                </c:pt>
                <c:pt idx="159">
                  <c:v>45012</c:v>
                </c:pt>
                <c:pt idx="160">
                  <c:v>45019</c:v>
                </c:pt>
                <c:pt idx="161">
                  <c:v>45026</c:v>
                </c:pt>
                <c:pt idx="162">
                  <c:v>45033</c:v>
                </c:pt>
                <c:pt idx="163">
                  <c:v>45040</c:v>
                </c:pt>
                <c:pt idx="164">
                  <c:v>45047</c:v>
                </c:pt>
                <c:pt idx="165">
                  <c:v>45054</c:v>
                </c:pt>
                <c:pt idx="166">
                  <c:v>45061</c:v>
                </c:pt>
                <c:pt idx="167">
                  <c:v>45068</c:v>
                </c:pt>
                <c:pt idx="168">
                  <c:v>45075</c:v>
                </c:pt>
                <c:pt idx="169">
                  <c:v>45082</c:v>
                </c:pt>
                <c:pt idx="170">
                  <c:v>45089</c:v>
                </c:pt>
                <c:pt idx="171">
                  <c:v>45096</c:v>
                </c:pt>
                <c:pt idx="172">
                  <c:v>45103</c:v>
                </c:pt>
                <c:pt idx="173">
                  <c:v>45110</c:v>
                </c:pt>
                <c:pt idx="174">
                  <c:v>45117</c:v>
                </c:pt>
                <c:pt idx="175">
                  <c:v>45124</c:v>
                </c:pt>
                <c:pt idx="176">
                  <c:v>45131</c:v>
                </c:pt>
                <c:pt idx="177">
                  <c:v>45138</c:v>
                </c:pt>
                <c:pt idx="178">
                  <c:v>45145</c:v>
                </c:pt>
                <c:pt idx="179">
                  <c:v>45152</c:v>
                </c:pt>
                <c:pt idx="180">
                  <c:v>45159</c:v>
                </c:pt>
                <c:pt idx="181">
                  <c:v>45166</c:v>
                </c:pt>
                <c:pt idx="182">
                  <c:v>45173</c:v>
                </c:pt>
                <c:pt idx="183">
                  <c:v>45180</c:v>
                </c:pt>
                <c:pt idx="184">
                  <c:v>45187</c:v>
                </c:pt>
                <c:pt idx="185">
                  <c:v>45194</c:v>
                </c:pt>
                <c:pt idx="186">
                  <c:v>45201</c:v>
                </c:pt>
                <c:pt idx="187">
                  <c:v>45208</c:v>
                </c:pt>
                <c:pt idx="188">
                  <c:v>45215</c:v>
                </c:pt>
                <c:pt idx="189">
                  <c:v>45222</c:v>
                </c:pt>
                <c:pt idx="190">
                  <c:v>45229</c:v>
                </c:pt>
                <c:pt idx="191">
                  <c:v>45236</c:v>
                </c:pt>
                <c:pt idx="192">
                  <c:v>45243</c:v>
                </c:pt>
                <c:pt idx="193">
                  <c:v>45250</c:v>
                </c:pt>
                <c:pt idx="194">
                  <c:v>45257</c:v>
                </c:pt>
                <c:pt idx="195">
                  <c:v>45264</c:v>
                </c:pt>
                <c:pt idx="196">
                  <c:v>45271</c:v>
                </c:pt>
                <c:pt idx="197">
                  <c:v>45278</c:v>
                </c:pt>
                <c:pt idx="198">
                  <c:v>45285</c:v>
                </c:pt>
                <c:pt idx="199">
                  <c:v>45292</c:v>
                </c:pt>
              </c:numCache>
            </c:numRef>
          </c:cat>
          <c:val>
            <c:numRef>
              <c:f>Model!$AO$60:$AO$260</c:f>
              <c:numCache>
                <c:formatCode>0</c:formatCode>
                <c:ptCount val="201"/>
                <c:pt idx="42">
                  <c:v>13018.614545454546</c:v>
                </c:pt>
                <c:pt idx="43">
                  <c:v>13523.672926136365</c:v>
                </c:pt>
                <c:pt idx="44">
                  <c:v>14002.180710227274</c:v>
                </c:pt>
                <c:pt idx="45">
                  <c:v>14426.204668560607</c:v>
                </c:pt>
                <c:pt idx="46">
                  <c:v>14834.375331439396</c:v>
                </c:pt>
                <c:pt idx="47">
                  <c:v>15181.515785984851</c:v>
                </c:pt>
                <c:pt idx="48">
                  <c:v>15492.236448863639</c:v>
                </c:pt>
                <c:pt idx="49">
                  <c:v>15781.741325757579</c:v>
                </c:pt>
                <c:pt idx="50">
                  <c:v>16061.607689393944</c:v>
                </c:pt>
                <c:pt idx="51">
                  <c:v>16287.910236742429</c:v>
                </c:pt>
                <c:pt idx="52">
                  <c:v>16476.523314393944</c:v>
                </c:pt>
                <c:pt idx="53">
                  <c:v>16642.96904356061</c:v>
                </c:pt>
                <c:pt idx="54">
                  <c:v>16797.342585227278</c:v>
                </c:pt>
                <c:pt idx="55">
                  <c:v>16966.07317234849</c:v>
                </c:pt>
                <c:pt idx="56">
                  <c:v>17162.05754734849</c:v>
                </c:pt>
                <c:pt idx="57">
                  <c:v>17374.815776515155</c:v>
                </c:pt>
                <c:pt idx="58">
                  <c:v>17607.97204545455</c:v>
                </c:pt>
                <c:pt idx="59">
                  <c:v>17820.803948863642</c:v>
                </c:pt>
                <c:pt idx="60">
                  <c:v>18042.024668560611</c:v>
                </c:pt>
                <c:pt idx="61">
                  <c:v>18277.442258472027</c:v>
                </c:pt>
                <c:pt idx="62">
                  <c:v>18534.206048483629</c:v>
                </c:pt>
                <c:pt idx="63">
                  <c:v>18787.987688430396</c:v>
                </c:pt>
                <c:pt idx="64">
                  <c:v>19031.605657381489</c:v>
                </c:pt>
                <c:pt idx="65">
                  <c:v>19332.231125464703</c:v>
                </c:pt>
                <c:pt idx="66">
                  <c:v>19651.412394686511</c:v>
                </c:pt>
                <c:pt idx="67">
                  <c:v>19960.095232428914</c:v>
                </c:pt>
                <c:pt idx="68">
                  <c:v>20280.870591100087</c:v>
                </c:pt>
                <c:pt idx="69">
                  <c:v>20591.313907356918</c:v>
                </c:pt>
                <c:pt idx="70">
                  <c:v>20868.047450749102</c:v>
                </c:pt>
                <c:pt idx="71">
                  <c:v>21099.338219598307</c:v>
                </c:pt>
                <c:pt idx="72">
                  <c:v>21305.903053494701</c:v>
                </c:pt>
                <c:pt idx="73">
                  <c:v>21510.971413595184</c:v>
                </c:pt>
                <c:pt idx="74">
                  <c:v>21717.154977528437</c:v>
                </c:pt>
                <c:pt idx="75">
                  <c:v>21872.901175676212</c:v>
                </c:pt>
                <c:pt idx="76">
                  <c:v>21984.647997019612</c:v>
                </c:pt>
                <c:pt idx="77">
                  <c:v>22092.628477214479</c:v>
                </c:pt>
                <c:pt idx="78">
                  <c:v>22187.555679917186</c:v>
                </c:pt>
                <c:pt idx="79">
                  <c:v>22285.185909186948</c:v>
                </c:pt>
                <c:pt idx="80">
                  <c:v>22391.296414066826</c:v>
                </c:pt>
                <c:pt idx="81">
                  <c:v>22493.874441147847</c:v>
                </c:pt>
                <c:pt idx="82">
                  <c:v>22600.425895067983</c:v>
                </c:pt>
                <c:pt idx="83">
                  <c:v>22719.101561734649</c:v>
                </c:pt>
                <c:pt idx="84">
                  <c:v>22852.167111462008</c:v>
                </c:pt>
                <c:pt idx="85">
                  <c:v>23008.473570819093</c:v>
                </c:pt>
                <c:pt idx="86">
                  <c:v>23201.067793142378</c:v>
                </c:pt>
                <c:pt idx="87">
                  <c:v>23424.164831822673</c:v>
                </c:pt>
                <c:pt idx="88">
                  <c:v>23682.561125178527</c:v>
                </c:pt>
                <c:pt idx="89">
                  <c:v>24038.264590977662</c:v>
                </c:pt>
                <c:pt idx="90">
                  <c:v>24485.455059116532</c:v>
                </c:pt>
                <c:pt idx="91">
                  <c:v>25003.5142630132</c:v>
                </c:pt>
                <c:pt idx="92">
                  <c:v>25607.525886805666</c:v>
                </c:pt>
                <c:pt idx="93">
                  <c:v>26273.626103347509</c:v>
                </c:pt>
                <c:pt idx="94">
                  <c:v>27022.613885828789</c:v>
                </c:pt>
                <c:pt idx="95">
                  <c:v>27835.135139926257</c:v>
                </c:pt>
                <c:pt idx="96">
                  <c:v>28542.745149477978</c:v>
                </c:pt>
                <c:pt idx="97">
                  <c:v>29000.923412041746</c:v>
                </c:pt>
                <c:pt idx="98">
                  <c:v>29309.688703152133</c:v>
                </c:pt>
                <c:pt idx="99">
                  <c:v>29578.982624296168</c:v>
                </c:pt>
                <c:pt idx="100">
                  <c:v>29834.132265618213</c:v>
                </c:pt>
                <c:pt idx="101">
                  <c:v>30071.892676342191</c:v>
                </c:pt>
                <c:pt idx="102">
                  <c:v>30300.898662557323</c:v>
                </c:pt>
                <c:pt idx="103">
                  <c:v>30524.970361352502</c:v>
                </c:pt>
                <c:pt idx="104">
                  <c:v>30768.771474833451</c:v>
                </c:pt>
                <c:pt idx="105">
                  <c:v>31063.29052161517</c:v>
                </c:pt>
                <c:pt idx="106">
                  <c:v>31404.583310934613</c:v>
                </c:pt>
                <c:pt idx="107">
                  <c:v>31758.311725240485</c:v>
                </c:pt>
                <c:pt idx="108">
                  <c:v>32099.630490626354</c:v>
                </c:pt>
                <c:pt idx="109">
                  <c:v>32410.439909979443</c:v>
                </c:pt>
                <c:pt idx="110">
                  <c:v>32691.698574041096</c:v>
                </c:pt>
                <c:pt idx="111">
                  <c:v>32948.465453504898</c:v>
                </c:pt>
                <c:pt idx="112">
                  <c:v>33189.168945744124</c:v>
                </c:pt>
                <c:pt idx="113">
                  <c:v>33426.172393263929</c:v>
                </c:pt>
                <c:pt idx="114">
                  <c:v>33666.210505659459</c:v>
                </c:pt>
                <c:pt idx="115">
                  <c:v>33905.804392341321</c:v>
                </c:pt>
                <c:pt idx="116">
                  <c:v>34140.926769580001</c:v>
                </c:pt>
                <c:pt idx="117">
                  <c:v>34373.89375259314</c:v>
                </c:pt>
                <c:pt idx="118">
                  <c:v>34612.073697453656</c:v>
                </c:pt>
                <c:pt idx="119">
                  <c:v>34869.61058950836</c:v>
                </c:pt>
                <c:pt idx="120">
                  <c:v>35129.252272347832</c:v>
                </c:pt>
                <c:pt idx="121">
                  <c:v>35401.001007938838</c:v>
                </c:pt>
                <c:pt idx="122">
                  <c:v>35663.625452745087</c:v>
                </c:pt>
                <c:pt idx="123">
                  <c:v>35940.528484765062</c:v>
                </c:pt>
                <c:pt idx="124">
                  <c:v>36215.064026065396</c:v>
                </c:pt>
                <c:pt idx="125">
                  <c:v>36474.412578382777</c:v>
                </c:pt>
                <c:pt idx="126">
                  <c:v>36735.412572412955</c:v>
                </c:pt>
                <c:pt idx="127">
                  <c:v>36993.298714331977</c:v>
                </c:pt>
                <c:pt idx="128">
                  <c:v>37241.20377875182</c:v>
                </c:pt>
                <c:pt idx="129">
                  <c:v>37481.516322548632</c:v>
                </c:pt>
                <c:pt idx="130">
                  <c:v>37717.440481780155</c:v>
                </c:pt>
                <c:pt idx="131">
                  <c:v>37954.989495130852</c:v>
                </c:pt>
                <c:pt idx="132">
                  <c:v>38191.604884254913</c:v>
                </c:pt>
                <c:pt idx="133">
                  <c:v>38468.502066747038</c:v>
                </c:pt>
                <c:pt idx="134">
                  <c:v>38842.089488356723</c:v>
                </c:pt>
                <c:pt idx="135">
                  <c:v>39255.730660980735</c:v>
                </c:pt>
                <c:pt idx="136">
                  <c:v>39705.811039614731</c:v>
                </c:pt>
                <c:pt idx="137">
                  <c:v>40155.343164506186</c:v>
                </c:pt>
                <c:pt idx="138">
                  <c:v>40589.905798201507</c:v>
                </c:pt>
                <c:pt idx="139">
                  <c:v>40977.936996325356</c:v>
                </c:pt>
                <c:pt idx="140">
                  <c:v>41309.973352079731</c:v>
                </c:pt>
                <c:pt idx="141">
                  <c:v>41605.161999449745</c:v>
                </c:pt>
                <c:pt idx="142">
                  <c:v>41879.345742155165</c:v>
                </c:pt>
                <c:pt idx="143">
                  <c:v>42140.375580342239</c:v>
                </c:pt>
                <c:pt idx="144">
                  <c:v>42385.642681135549</c:v>
                </c:pt>
                <c:pt idx="145">
                  <c:v>42625.436107794005</c:v>
                </c:pt>
                <c:pt idx="146">
                  <c:v>42862.089649517897</c:v>
                </c:pt>
                <c:pt idx="147">
                  <c:v>43096.481301526044</c:v>
                </c:pt>
                <c:pt idx="148">
                  <c:v>43328.723236109465</c:v>
                </c:pt>
                <c:pt idx="149">
                  <c:v>43559.225404784163</c:v>
                </c:pt>
                <c:pt idx="150">
                  <c:v>43788.316124419463</c:v>
                </c:pt>
                <c:pt idx="151">
                  <c:v>44016.908912436396</c:v>
                </c:pt>
                <c:pt idx="152">
                  <c:v>44246.829778473519</c:v>
                </c:pt>
                <c:pt idx="153">
                  <c:v>44478.894809212688</c:v>
                </c:pt>
                <c:pt idx="154">
                  <c:v>44713.718879482956</c:v>
                </c:pt>
                <c:pt idx="155">
                  <c:v>44950.656386614181</c:v>
                </c:pt>
                <c:pt idx="156">
                  <c:v>45188.378982250782</c:v>
                </c:pt>
                <c:pt idx="157">
                  <c:v>45425.14936160604</c:v>
                </c:pt>
                <c:pt idx="158">
                  <c:v>45658.630798206497</c:v>
                </c:pt>
                <c:pt idx="159">
                  <c:v>45888.553242947622</c:v>
                </c:pt>
                <c:pt idx="160">
                  <c:v>46114.74832845723</c:v>
                </c:pt>
                <c:pt idx="161">
                  <c:v>46336.377132592694</c:v>
                </c:pt>
                <c:pt idx="162">
                  <c:v>46552.269233683546</c:v>
                </c:pt>
                <c:pt idx="163">
                  <c:v>46761.362185466351</c:v>
                </c:pt>
                <c:pt idx="164">
                  <c:v>46964.012583109623</c:v>
                </c:pt>
                <c:pt idx="165">
                  <c:v>47159.557838492641</c:v>
                </c:pt>
                <c:pt idx="166">
                  <c:v>47347.448728170049</c:v>
                </c:pt>
                <c:pt idx="167">
                  <c:v>47528.61893814044</c:v>
                </c:pt>
                <c:pt idx="168">
                  <c:v>47702.397573032751</c:v>
                </c:pt>
                <c:pt idx="169">
                  <c:v>47868.169936796439</c:v>
                </c:pt>
                <c:pt idx="170">
                  <c:v>48026.934676672136</c:v>
                </c:pt>
                <c:pt idx="171">
                  <c:v>48179.663998989177</c:v>
                </c:pt>
                <c:pt idx="172">
                  <c:v>48328.204830881514</c:v>
                </c:pt>
                <c:pt idx="173">
                  <c:v>48472.938149541427</c:v>
                </c:pt>
                <c:pt idx="174">
                  <c:v>48613.661881930486</c:v>
                </c:pt>
                <c:pt idx="175">
                  <c:v>48751.053729128282</c:v>
                </c:pt>
                <c:pt idx="176">
                  <c:v>48888.144006636256</c:v>
                </c:pt>
                <c:pt idx="177">
                  <c:v>49025.198189841911</c:v>
                </c:pt>
                <c:pt idx="178">
                  <c:v>49162.753278367491</c:v>
                </c:pt>
                <c:pt idx="179">
                  <c:v>49301.362749296299</c:v>
                </c:pt>
                <c:pt idx="180">
                  <c:v>49440.871477150533</c:v>
                </c:pt>
                <c:pt idx="181">
                  <c:v>49581.427160604042</c:v>
                </c:pt>
                <c:pt idx="182">
                  <c:v>49723.197635330187</c:v>
                </c:pt>
                <c:pt idx="183">
                  <c:v>49866.316146465841</c:v>
                </c:pt>
                <c:pt idx="184">
                  <c:v>50010.815462040693</c:v>
                </c:pt>
                <c:pt idx="185">
                  <c:v>50156.712664649553</c:v>
                </c:pt>
                <c:pt idx="186">
                  <c:v>50304.013841319669</c:v>
                </c:pt>
                <c:pt idx="187">
                  <c:v>50452.665874674232</c:v>
                </c:pt>
                <c:pt idx="188">
                  <c:v>50602.739820296418</c:v>
                </c:pt>
                <c:pt idx="189">
                  <c:v>50754.348624364786</c:v>
                </c:pt>
                <c:pt idx="190">
                  <c:v>50906.069984700873</c:v>
                </c:pt>
                <c:pt idx="191">
                  <c:v>51056.680965867898</c:v>
                </c:pt>
                <c:pt idx="192">
                  <c:v>51204.128465521011</c:v>
                </c:pt>
                <c:pt idx="193">
                  <c:v>51345.256995880351</c:v>
                </c:pt>
                <c:pt idx="194">
                  <c:v>51476.036084609703</c:v>
                </c:pt>
                <c:pt idx="195">
                  <c:v>51592.697665069289</c:v>
                </c:pt>
                <c:pt idx="196">
                  <c:v>51691.985013968064</c:v>
                </c:pt>
                <c:pt idx="197">
                  <c:v>51781.191500073655</c:v>
                </c:pt>
                <c:pt idx="198">
                  <c:v>51867.111467252711</c:v>
                </c:pt>
                <c:pt idx="199">
                  <c:v>51951.602123226927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4-BD48-AA6B-B0184FCD0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825039"/>
        <c:axId val="745826719"/>
      </c:lineChart>
      <c:lineChart>
        <c:grouping val="standard"/>
        <c:varyColors val="0"/>
        <c:ser>
          <c:idx val="2"/>
          <c:order val="3"/>
          <c:tx>
            <c:v> Vaccinaties/100.000 (RIVM)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Model!$A$60:$A$260</c:f>
              <c:numCache>
                <c:formatCode>[$-409]d\-mmm\-yy;@</c:formatCode>
                <c:ptCount val="201"/>
                <c:pt idx="0">
                  <c:v>43899</c:v>
                </c:pt>
                <c:pt idx="1">
                  <c:v>43906</c:v>
                </c:pt>
                <c:pt idx="2">
                  <c:v>43913</c:v>
                </c:pt>
                <c:pt idx="3">
                  <c:v>43920</c:v>
                </c:pt>
                <c:pt idx="4">
                  <c:v>43927</c:v>
                </c:pt>
                <c:pt idx="5">
                  <c:v>43934</c:v>
                </c:pt>
                <c:pt idx="6">
                  <c:v>43941</c:v>
                </c:pt>
                <c:pt idx="7">
                  <c:v>43948</c:v>
                </c:pt>
                <c:pt idx="8">
                  <c:v>43955</c:v>
                </c:pt>
                <c:pt idx="9">
                  <c:v>43962</c:v>
                </c:pt>
                <c:pt idx="10">
                  <c:v>43969</c:v>
                </c:pt>
                <c:pt idx="11">
                  <c:v>43976</c:v>
                </c:pt>
                <c:pt idx="12">
                  <c:v>43983</c:v>
                </c:pt>
                <c:pt idx="13">
                  <c:v>43990</c:v>
                </c:pt>
                <c:pt idx="14">
                  <c:v>43997</c:v>
                </c:pt>
                <c:pt idx="15">
                  <c:v>44004</c:v>
                </c:pt>
                <c:pt idx="16">
                  <c:v>44011</c:v>
                </c:pt>
                <c:pt idx="17">
                  <c:v>44018</c:v>
                </c:pt>
                <c:pt idx="18">
                  <c:v>44025</c:v>
                </c:pt>
                <c:pt idx="19">
                  <c:v>44032</c:v>
                </c:pt>
                <c:pt idx="20">
                  <c:v>44039</c:v>
                </c:pt>
                <c:pt idx="21">
                  <c:v>44046</c:v>
                </c:pt>
                <c:pt idx="22">
                  <c:v>44053</c:v>
                </c:pt>
                <c:pt idx="23">
                  <c:v>44060</c:v>
                </c:pt>
                <c:pt idx="24">
                  <c:v>44067</c:v>
                </c:pt>
                <c:pt idx="25">
                  <c:v>44074</c:v>
                </c:pt>
                <c:pt idx="26">
                  <c:v>44081</c:v>
                </c:pt>
                <c:pt idx="27">
                  <c:v>44088</c:v>
                </c:pt>
                <c:pt idx="28">
                  <c:v>44095</c:v>
                </c:pt>
                <c:pt idx="29">
                  <c:v>44102</c:v>
                </c:pt>
                <c:pt idx="30">
                  <c:v>44109</c:v>
                </c:pt>
                <c:pt idx="31">
                  <c:v>44116</c:v>
                </c:pt>
                <c:pt idx="32">
                  <c:v>44123</c:v>
                </c:pt>
                <c:pt idx="33">
                  <c:v>44130</c:v>
                </c:pt>
                <c:pt idx="34">
                  <c:v>44137</c:v>
                </c:pt>
                <c:pt idx="35">
                  <c:v>44144</c:v>
                </c:pt>
                <c:pt idx="36">
                  <c:v>44151</c:v>
                </c:pt>
                <c:pt idx="37">
                  <c:v>44158</c:v>
                </c:pt>
                <c:pt idx="38">
                  <c:v>44165</c:v>
                </c:pt>
                <c:pt idx="39">
                  <c:v>44172</c:v>
                </c:pt>
                <c:pt idx="40">
                  <c:v>44179</c:v>
                </c:pt>
                <c:pt idx="41">
                  <c:v>44186</c:v>
                </c:pt>
                <c:pt idx="42">
                  <c:v>44193</c:v>
                </c:pt>
                <c:pt idx="43">
                  <c:v>44200</c:v>
                </c:pt>
                <c:pt idx="44">
                  <c:v>44207</c:v>
                </c:pt>
                <c:pt idx="45">
                  <c:v>44214</c:v>
                </c:pt>
                <c:pt idx="46">
                  <c:v>44221</c:v>
                </c:pt>
                <c:pt idx="47">
                  <c:v>44228</c:v>
                </c:pt>
                <c:pt idx="48">
                  <c:v>44235</c:v>
                </c:pt>
                <c:pt idx="49">
                  <c:v>44242</c:v>
                </c:pt>
                <c:pt idx="50">
                  <c:v>44249</c:v>
                </c:pt>
                <c:pt idx="51">
                  <c:v>44256</c:v>
                </c:pt>
                <c:pt idx="52">
                  <c:v>44263</c:v>
                </c:pt>
                <c:pt idx="53">
                  <c:v>44270</c:v>
                </c:pt>
                <c:pt idx="54">
                  <c:v>44277</c:v>
                </c:pt>
                <c:pt idx="55">
                  <c:v>44284</c:v>
                </c:pt>
                <c:pt idx="56">
                  <c:v>44291</c:v>
                </c:pt>
                <c:pt idx="57">
                  <c:v>44298</c:v>
                </c:pt>
                <c:pt idx="58">
                  <c:v>44305</c:v>
                </c:pt>
                <c:pt idx="59">
                  <c:v>44312</c:v>
                </c:pt>
                <c:pt idx="60">
                  <c:v>44319</c:v>
                </c:pt>
                <c:pt idx="61">
                  <c:v>44326</c:v>
                </c:pt>
                <c:pt idx="62">
                  <c:v>44333</c:v>
                </c:pt>
                <c:pt idx="63">
                  <c:v>44340</c:v>
                </c:pt>
                <c:pt idx="64">
                  <c:v>44347</c:v>
                </c:pt>
                <c:pt idx="65">
                  <c:v>44354</c:v>
                </c:pt>
                <c:pt idx="66">
                  <c:v>44361</c:v>
                </c:pt>
                <c:pt idx="67">
                  <c:v>44368</c:v>
                </c:pt>
                <c:pt idx="68">
                  <c:v>44375</c:v>
                </c:pt>
                <c:pt idx="69">
                  <c:v>44382</c:v>
                </c:pt>
                <c:pt idx="70">
                  <c:v>44389</c:v>
                </c:pt>
                <c:pt idx="71">
                  <c:v>44396</c:v>
                </c:pt>
                <c:pt idx="72">
                  <c:v>44403</c:v>
                </c:pt>
                <c:pt idx="73">
                  <c:v>44410</c:v>
                </c:pt>
                <c:pt idx="74">
                  <c:v>44417</c:v>
                </c:pt>
                <c:pt idx="75">
                  <c:v>44424</c:v>
                </c:pt>
                <c:pt idx="76">
                  <c:v>44431</c:v>
                </c:pt>
                <c:pt idx="77">
                  <c:v>44438</c:v>
                </c:pt>
                <c:pt idx="78">
                  <c:v>44445</c:v>
                </c:pt>
                <c:pt idx="79">
                  <c:v>44452</c:v>
                </c:pt>
                <c:pt idx="80">
                  <c:v>44459</c:v>
                </c:pt>
                <c:pt idx="81">
                  <c:v>44466</c:v>
                </c:pt>
                <c:pt idx="82">
                  <c:v>44473</c:v>
                </c:pt>
                <c:pt idx="83">
                  <c:v>44480</c:v>
                </c:pt>
                <c:pt idx="84">
                  <c:v>44487</c:v>
                </c:pt>
                <c:pt idx="85">
                  <c:v>44494</c:v>
                </c:pt>
                <c:pt idx="86">
                  <c:v>44501</c:v>
                </c:pt>
                <c:pt idx="87">
                  <c:v>44508</c:v>
                </c:pt>
                <c:pt idx="88">
                  <c:v>44515</c:v>
                </c:pt>
                <c:pt idx="89">
                  <c:v>44522</c:v>
                </c:pt>
                <c:pt idx="90">
                  <c:v>44529</c:v>
                </c:pt>
                <c:pt idx="91">
                  <c:v>44536</c:v>
                </c:pt>
                <c:pt idx="92">
                  <c:v>44543</c:v>
                </c:pt>
                <c:pt idx="93">
                  <c:v>44550</c:v>
                </c:pt>
                <c:pt idx="94">
                  <c:v>44557</c:v>
                </c:pt>
                <c:pt idx="95">
                  <c:v>44564</c:v>
                </c:pt>
                <c:pt idx="96">
                  <c:v>44571</c:v>
                </c:pt>
                <c:pt idx="97">
                  <c:v>44578</c:v>
                </c:pt>
                <c:pt idx="98">
                  <c:v>44585</c:v>
                </c:pt>
                <c:pt idx="99">
                  <c:v>44592</c:v>
                </c:pt>
                <c:pt idx="100">
                  <c:v>44599</c:v>
                </c:pt>
                <c:pt idx="101">
                  <c:v>44606</c:v>
                </c:pt>
                <c:pt idx="102">
                  <c:v>44613</c:v>
                </c:pt>
                <c:pt idx="103">
                  <c:v>44620</c:v>
                </c:pt>
                <c:pt idx="104">
                  <c:v>44627</c:v>
                </c:pt>
                <c:pt idx="105">
                  <c:v>44634</c:v>
                </c:pt>
                <c:pt idx="106">
                  <c:v>44641</c:v>
                </c:pt>
                <c:pt idx="107">
                  <c:v>44648</c:v>
                </c:pt>
                <c:pt idx="108">
                  <c:v>44655</c:v>
                </c:pt>
                <c:pt idx="109">
                  <c:v>44662</c:v>
                </c:pt>
                <c:pt idx="110">
                  <c:v>44669</c:v>
                </c:pt>
                <c:pt idx="111">
                  <c:v>44676</c:v>
                </c:pt>
                <c:pt idx="112">
                  <c:v>44683</c:v>
                </c:pt>
                <c:pt idx="113">
                  <c:v>44690</c:v>
                </c:pt>
                <c:pt idx="114">
                  <c:v>44697</c:v>
                </c:pt>
                <c:pt idx="115">
                  <c:v>44704</c:v>
                </c:pt>
                <c:pt idx="116">
                  <c:v>44711</c:v>
                </c:pt>
                <c:pt idx="117">
                  <c:v>44718</c:v>
                </c:pt>
                <c:pt idx="118">
                  <c:v>44725</c:v>
                </c:pt>
                <c:pt idx="119">
                  <c:v>44732</c:v>
                </c:pt>
                <c:pt idx="120">
                  <c:v>44739</c:v>
                </c:pt>
                <c:pt idx="121">
                  <c:v>44746</c:v>
                </c:pt>
                <c:pt idx="122">
                  <c:v>44753</c:v>
                </c:pt>
                <c:pt idx="123">
                  <c:v>44760</c:v>
                </c:pt>
                <c:pt idx="124">
                  <c:v>44767</c:v>
                </c:pt>
                <c:pt idx="125">
                  <c:v>44774</c:v>
                </c:pt>
                <c:pt idx="126">
                  <c:v>44781</c:v>
                </c:pt>
                <c:pt idx="127">
                  <c:v>44788</c:v>
                </c:pt>
                <c:pt idx="128">
                  <c:v>44795</c:v>
                </c:pt>
                <c:pt idx="129">
                  <c:v>44802</c:v>
                </c:pt>
                <c:pt idx="130">
                  <c:v>44809</c:v>
                </c:pt>
                <c:pt idx="131">
                  <c:v>44816</c:v>
                </c:pt>
                <c:pt idx="132">
                  <c:v>44823</c:v>
                </c:pt>
                <c:pt idx="133">
                  <c:v>44830</c:v>
                </c:pt>
                <c:pt idx="134">
                  <c:v>44837</c:v>
                </c:pt>
                <c:pt idx="135">
                  <c:v>44844</c:v>
                </c:pt>
                <c:pt idx="136">
                  <c:v>44851</c:v>
                </c:pt>
                <c:pt idx="137">
                  <c:v>44858</c:v>
                </c:pt>
                <c:pt idx="138">
                  <c:v>44865</c:v>
                </c:pt>
                <c:pt idx="139">
                  <c:v>44872</c:v>
                </c:pt>
                <c:pt idx="140">
                  <c:v>44879</c:v>
                </c:pt>
                <c:pt idx="141">
                  <c:v>44886</c:v>
                </c:pt>
                <c:pt idx="142">
                  <c:v>44893</c:v>
                </c:pt>
                <c:pt idx="143">
                  <c:v>44900</c:v>
                </c:pt>
                <c:pt idx="144">
                  <c:v>44907</c:v>
                </c:pt>
                <c:pt idx="145">
                  <c:v>44914</c:v>
                </c:pt>
                <c:pt idx="146">
                  <c:v>44921</c:v>
                </c:pt>
                <c:pt idx="147">
                  <c:v>44928</c:v>
                </c:pt>
                <c:pt idx="148">
                  <c:v>44935</c:v>
                </c:pt>
                <c:pt idx="149">
                  <c:v>44942</c:v>
                </c:pt>
                <c:pt idx="150">
                  <c:v>44949</c:v>
                </c:pt>
                <c:pt idx="151">
                  <c:v>44956</c:v>
                </c:pt>
                <c:pt idx="152">
                  <c:v>44963</c:v>
                </c:pt>
                <c:pt idx="153">
                  <c:v>44970</c:v>
                </c:pt>
                <c:pt idx="154">
                  <c:v>44977</c:v>
                </c:pt>
                <c:pt idx="155">
                  <c:v>44984</c:v>
                </c:pt>
                <c:pt idx="156">
                  <c:v>44991</c:v>
                </c:pt>
                <c:pt idx="157">
                  <c:v>44998</c:v>
                </c:pt>
                <c:pt idx="158">
                  <c:v>45005</c:v>
                </c:pt>
                <c:pt idx="159">
                  <c:v>45012</c:v>
                </c:pt>
                <c:pt idx="160">
                  <c:v>45019</c:v>
                </c:pt>
                <c:pt idx="161">
                  <c:v>45026</c:v>
                </c:pt>
                <c:pt idx="162">
                  <c:v>45033</c:v>
                </c:pt>
                <c:pt idx="163">
                  <c:v>45040</c:v>
                </c:pt>
                <c:pt idx="164">
                  <c:v>45047</c:v>
                </c:pt>
                <c:pt idx="165">
                  <c:v>45054</c:v>
                </c:pt>
                <c:pt idx="166">
                  <c:v>45061</c:v>
                </c:pt>
                <c:pt idx="167">
                  <c:v>45068</c:v>
                </c:pt>
                <c:pt idx="168">
                  <c:v>45075</c:v>
                </c:pt>
                <c:pt idx="169">
                  <c:v>45082</c:v>
                </c:pt>
                <c:pt idx="170">
                  <c:v>45089</c:v>
                </c:pt>
                <c:pt idx="171">
                  <c:v>45096</c:v>
                </c:pt>
                <c:pt idx="172">
                  <c:v>45103</c:v>
                </c:pt>
                <c:pt idx="173">
                  <c:v>45110</c:v>
                </c:pt>
                <c:pt idx="174">
                  <c:v>45117</c:v>
                </c:pt>
                <c:pt idx="175">
                  <c:v>45124</c:v>
                </c:pt>
                <c:pt idx="176">
                  <c:v>45131</c:v>
                </c:pt>
                <c:pt idx="177">
                  <c:v>45138</c:v>
                </c:pt>
                <c:pt idx="178">
                  <c:v>45145</c:v>
                </c:pt>
                <c:pt idx="179">
                  <c:v>45152</c:v>
                </c:pt>
                <c:pt idx="180">
                  <c:v>45159</c:v>
                </c:pt>
                <c:pt idx="181">
                  <c:v>45166</c:v>
                </c:pt>
                <c:pt idx="182">
                  <c:v>45173</c:v>
                </c:pt>
                <c:pt idx="183">
                  <c:v>45180</c:v>
                </c:pt>
                <c:pt idx="184">
                  <c:v>45187</c:v>
                </c:pt>
                <c:pt idx="185">
                  <c:v>45194</c:v>
                </c:pt>
                <c:pt idx="186">
                  <c:v>45201</c:v>
                </c:pt>
                <c:pt idx="187">
                  <c:v>45208</c:v>
                </c:pt>
                <c:pt idx="188">
                  <c:v>45215</c:v>
                </c:pt>
                <c:pt idx="189">
                  <c:v>45222</c:v>
                </c:pt>
                <c:pt idx="190">
                  <c:v>45229</c:v>
                </c:pt>
                <c:pt idx="191">
                  <c:v>45236</c:v>
                </c:pt>
                <c:pt idx="192">
                  <c:v>45243</c:v>
                </c:pt>
                <c:pt idx="193">
                  <c:v>45250</c:v>
                </c:pt>
                <c:pt idx="194">
                  <c:v>45257</c:v>
                </c:pt>
                <c:pt idx="195">
                  <c:v>45264</c:v>
                </c:pt>
                <c:pt idx="196">
                  <c:v>45271</c:v>
                </c:pt>
                <c:pt idx="197">
                  <c:v>45278</c:v>
                </c:pt>
                <c:pt idx="198">
                  <c:v>45285</c:v>
                </c:pt>
                <c:pt idx="199">
                  <c:v>45292</c:v>
                </c:pt>
              </c:numCache>
            </c:numRef>
          </c:cat>
          <c:val>
            <c:numRef>
              <c:f>Model!$F$60:$F$202</c:f>
              <c:numCache>
                <c:formatCode>General</c:formatCode>
                <c:ptCount val="143"/>
                <c:pt idx="43" formatCode="0">
                  <c:v>192.90857142857143</c:v>
                </c:pt>
                <c:pt idx="44" formatCode="0">
                  <c:v>246.87428571428572</c:v>
                </c:pt>
                <c:pt idx="45" formatCode="0">
                  <c:v>500.49714285714288</c:v>
                </c:pt>
                <c:pt idx="46" formatCode="0">
                  <c:v>887.6742857142857</c:v>
                </c:pt>
                <c:pt idx="47" formatCode="0">
                  <c:v>1102.2685714285715</c:v>
                </c:pt>
                <c:pt idx="48" formatCode="0">
                  <c:v>1134.5428571428572</c:v>
                </c:pt>
                <c:pt idx="49" formatCode="0">
                  <c:v>1238.4457142857143</c:v>
                </c:pt>
                <c:pt idx="50" formatCode="0">
                  <c:v>1758.4</c:v>
                </c:pt>
                <c:pt idx="51" formatCode="0">
                  <c:v>1443.1028571428571</c:v>
                </c:pt>
                <c:pt idx="52" formatCode="0">
                  <c:v>1393.8285714285714</c:v>
                </c:pt>
                <c:pt idx="53" formatCode="0">
                  <c:v>1132.1085714285714</c:v>
                </c:pt>
                <c:pt idx="54" formatCode="0">
                  <c:v>1508.36</c:v>
                </c:pt>
                <c:pt idx="55" formatCode="0">
                  <c:v>2401.64</c:v>
                </c:pt>
                <c:pt idx="56" formatCode="0">
                  <c:v>2727.7428571428572</c:v>
                </c:pt>
                <c:pt idx="57" formatCode="0">
                  <c:v>4072.2514285714287</c:v>
                </c:pt>
                <c:pt idx="58" formatCode="0">
                  <c:v>3831.76</c:v>
                </c:pt>
                <c:pt idx="59" formatCode="0">
                  <c:v>3760.6228571428574</c:v>
                </c:pt>
                <c:pt idx="60" formatCode="0">
                  <c:v>4251.6514285714284</c:v>
                </c:pt>
                <c:pt idx="61" formatCode="0">
                  <c:v>5156.08</c:v>
                </c:pt>
                <c:pt idx="62" formatCode="0">
                  <c:v>6027.0342857142859</c:v>
                </c:pt>
                <c:pt idx="63" formatCode="0">
                  <c:v>5683.5142857142855</c:v>
                </c:pt>
                <c:pt idx="64" formatCode="0">
                  <c:v>6249.5714285714284</c:v>
                </c:pt>
                <c:pt idx="65" formatCode="0">
                  <c:v>8702.4342857142856</c:v>
                </c:pt>
                <c:pt idx="66" formatCode="0">
                  <c:v>7741.0971428571429</c:v>
                </c:pt>
                <c:pt idx="67" formatCode="0">
                  <c:v>8166.3885714285716</c:v>
                </c:pt>
                <c:pt idx="68" formatCode="0">
                  <c:v>8523.4685714285715</c:v>
                </c:pt>
                <c:pt idx="69" formatCode="0">
                  <c:v>7530.7371428571432</c:v>
                </c:pt>
                <c:pt idx="70" formatCode="0">
                  <c:v>6591.2</c:v>
                </c:pt>
                <c:pt idx="71" formatCode="0">
                  <c:v>4979.72</c:v>
                </c:pt>
                <c:pt idx="72" formatCode="0">
                  <c:v>4589.1028571428569</c:v>
                </c:pt>
                <c:pt idx="73" formatCode="0">
                  <c:v>4666.68</c:v>
                </c:pt>
                <c:pt idx="74" formatCode="0">
                  <c:v>4058.9142857142856</c:v>
                </c:pt>
                <c:pt idx="75" formatCode="0">
                  <c:v>1681.9657142857143</c:v>
                </c:pt>
                <c:pt idx="76" formatCode="0">
                  <c:v>1476.3314285714287</c:v>
                </c:pt>
                <c:pt idx="77" formatCode="0">
                  <c:v>1078.1885714285713</c:v>
                </c:pt>
                <c:pt idx="78" formatCode="0">
                  <c:v>685.05714285714282</c:v>
                </c:pt>
                <c:pt idx="79" formatCode="0">
                  <c:v>818.86285714285714</c:v>
                </c:pt>
                <c:pt idx="80" formatCode="0">
                  <c:v>733.26285714285711</c:v>
                </c:pt>
                <c:pt idx="81" formatCode="0">
                  <c:v>638.29714285714283</c:v>
                </c:pt>
                <c:pt idx="82" formatCode="0">
                  <c:v>572.4228571428572</c:v>
                </c:pt>
                <c:pt idx="83" formatCode="0">
                  <c:v>578.75428571428574</c:v>
                </c:pt>
                <c:pt idx="84" formatCode="0">
                  <c:v>596.57142857142856</c:v>
                </c:pt>
                <c:pt idx="85" formatCode="0">
                  <c:v>622.13714285714286</c:v>
                </c:pt>
                <c:pt idx="86" formatCode="0">
                  <c:v>686.07428571428568</c:v>
                </c:pt>
                <c:pt idx="87" formatCode="0">
                  <c:v>669.56571428571431</c:v>
                </c:pt>
                <c:pt idx="88" formatCode="0">
                  <c:v>629.18285714285719</c:v>
                </c:pt>
                <c:pt idx="89" formatCode="0">
                  <c:v>1533.7085714285715</c:v>
                </c:pt>
                <c:pt idx="90" formatCode="0">
                  <c:v>2272.9942857142855</c:v>
                </c:pt>
                <c:pt idx="91" formatCode="0">
                  <c:v>3464.9542857142856</c:v>
                </c:pt>
                <c:pt idx="92" formatCode="0">
                  <c:v>5232.76</c:v>
                </c:pt>
                <c:pt idx="93" formatCode="0">
                  <c:v>7399.982857142857</c:v>
                </c:pt>
                <c:pt idx="94" formatCode="0">
                  <c:v>9292.36</c:v>
                </c:pt>
                <c:pt idx="95" formatCode="0">
                  <c:v>10784.142857142857</c:v>
                </c:pt>
                <c:pt idx="96" formatCode="0">
                  <c:v>6484.6342857142854</c:v>
                </c:pt>
                <c:pt idx="97" formatCode="0">
                  <c:v>2680.2</c:v>
                </c:pt>
                <c:pt idx="98" formatCode="0">
                  <c:v>1648.68</c:v>
                </c:pt>
                <c:pt idx="99" formatCode="0">
                  <c:v>1260.8114285714287</c:v>
                </c:pt>
                <c:pt idx="100" formatCode="0">
                  <c:v>771.08</c:v>
                </c:pt>
                <c:pt idx="101" formatCode="0">
                  <c:v>415.70857142857142</c:v>
                </c:pt>
                <c:pt idx="102" formatCode="0">
                  <c:v>331.04571428571427</c:v>
                </c:pt>
                <c:pt idx="103" formatCode="0">
                  <c:v>489.6514285714286</c:v>
                </c:pt>
                <c:pt idx="104" formatCode="0">
                  <c:v>1090.3885714285714</c:v>
                </c:pt>
                <c:pt idx="105" formatCode="0">
                  <c:v>1688.1028571428571</c:v>
                </c:pt>
                <c:pt idx="106" formatCode="0">
                  <c:v>1997.4742857142858</c:v>
                </c:pt>
                <c:pt idx="107" formatCode="0">
                  <c:v>2191.6799999999998</c:v>
                </c:pt>
                <c:pt idx="108" formatCode="0">
                  <c:v>1832.8971428571429</c:v>
                </c:pt>
                <c:pt idx="109" formatCode="0">
                  <c:v>1346.2514285714285</c:v>
                </c:pt>
                <c:pt idx="110" formatCode="0">
                  <c:v>1033.5428571428572</c:v>
                </c:pt>
                <c:pt idx="111" formatCode="0">
                  <c:v>628.80571428571432</c:v>
                </c:pt>
                <c:pt idx="112" formatCode="0">
                  <c:v>483.12571428571431</c:v>
                </c:pt>
                <c:pt idx="113" formatCode="0">
                  <c:v>375.41142857142859</c:v>
                </c:pt>
                <c:pt idx="114" formatCode="0">
                  <c:v>409.2114285714286</c:v>
                </c:pt>
                <c:pt idx="115" formatCode="0">
                  <c:v>296.59428571428572</c:v>
                </c:pt>
                <c:pt idx="116" formatCode="0">
                  <c:v>273.7657142857143</c:v>
                </c:pt>
                <c:pt idx="117" formatCode="0">
                  <c:v>255.71428571428572</c:v>
                </c:pt>
                <c:pt idx="118" formatCode="0">
                  <c:v>429.22285714285715</c:v>
                </c:pt>
                <c:pt idx="119" formatCode="0">
                  <c:v>594.56571428571431</c:v>
                </c:pt>
                <c:pt idx="120" formatCode="0">
                  <c:v>543.30857142857144</c:v>
                </c:pt>
                <c:pt idx="121" formatCode="0">
                  <c:v>489.96</c:v>
                </c:pt>
                <c:pt idx="122" formatCode="0">
                  <c:v>702.15428571428572</c:v>
                </c:pt>
                <c:pt idx="123" formatCode="0">
                  <c:v>529.54857142857145</c:v>
                </c:pt>
                <c:pt idx="124" formatCode="0">
                  <c:v>494.93142857142857</c:v>
                </c:pt>
                <c:pt idx="125" formatCode="0">
                  <c:v>331.2114285714286</c:v>
                </c:pt>
                <c:pt idx="126" formatCode="0">
                  <c:v>191.93142857142857</c:v>
                </c:pt>
                <c:pt idx="127" formatCode="0">
                  <c:v>147.84571428571428</c:v>
                </c:pt>
                <c:pt idx="128" formatCode="0">
                  <c:v>97.337142857142851</c:v>
                </c:pt>
                <c:pt idx="129" formatCode="0">
                  <c:v>78.959999999999994</c:v>
                </c:pt>
                <c:pt idx="130" formatCode="0">
                  <c:v>0</c:v>
                </c:pt>
                <c:pt idx="131" formatCode="0">
                  <c:v>0</c:v>
                </c:pt>
                <c:pt idx="132" formatCode="0">
                  <c:v>0</c:v>
                </c:pt>
                <c:pt idx="133" formatCode="0">
                  <c:v>1321.5005714285712</c:v>
                </c:pt>
                <c:pt idx="134" formatCode="0">
                  <c:v>2608.3964571428573</c:v>
                </c:pt>
                <c:pt idx="135" formatCode="0">
                  <c:v>3275.1799428571426</c:v>
                </c:pt>
                <c:pt idx="136" formatCode="0">
                  <c:v>3552.968685714286</c:v>
                </c:pt>
                <c:pt idx="137" formatCode="0">
                  <c:v>3362.7498857142868</c:v>
                </c:pt>
                <c:pt idx="138" formatCode="0">
                  <c:v>3090.4990857142848</c:v>
                </c:pt>
                <c:pt idx="139" formatCode="0">
                  <c:v>1892.2410857142854</c:v>
                </c:pt>
                <c:pt idx="140" formatCode="0">
                  <c:v>1186.4390857142848</c:v>
                </c:pt>
                <c:pt idx="141" formatCode="0">
                  <c:v>708.99885714285608</c:v>
                </c:pt>
                <c:pt idx="142" formatCode="0">
                  <c:v>490.13137142857272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A94-BD48-AA6B-B0184FCD0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315951"/>
        <c:axId val="263434591"/>
      </c:lineChart>
      <c:dateAx>
        <c:axId val="745825039"/>
        <c:scaling>
          <c:orientation val="minMax"/>
          <c:max val="45292"/>
          <c:min val="438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\ 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26719"/>
        <c:crosses val="autoZero"/>
        <c:auto val="1"/>
        <c:lblOffset val="100"/>
        <c:baseTimeUnit val="days"/>
        <c:majorUnit val="4"/>
        <c:majorTimeUnit val="months"/>
        <c:minorUnit val="14"/>
        <c:minorTimeUnit val="days"/>
      </c:dateAx>
      <c:valAx>
        <c:axId val="74582671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Overlijdens cumulatief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25039"/>
        <c:crosses val="autoZero"/>
        <c:crossBetween val="between"/>
        <c:majorUnit val="5000"/>
      </c:valAx>
      <c:valAx>
        <c:axId val="263434591"/>
        <c:scaling>
          <c:orientation val="minMax"/>
          <c:max val="55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7030A0"/>
                    </a:solidFill>
                  </a:rPr>
                  <a:t>Vaccinaties/100.000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15951"/>
        <c:crosses val="max"/>
        <c:crossBetween val="between"/>
        <c:majorUnit val="5000"/>
      </c:valAx>
      <c:dateAx>
        <c:axId val="249315951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263434591"/>
        <c:crosses val="autoZero"/>
        <c:auto val="1"/>
        <c:lblOffset val="100"/>
        <c:baseTimeUnit val="days"/>
      </c:date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715407496744787"/>
          <c:y val="6.2683896052635593E-2"/>
          <c:w val="0.19921450294903617"/>
          <c:h val="0.18704175819755517"/>
        </c:manualLayout>
      </c:layout>
      <c:overlay val="0"/>
      <c:spPr>
        <a:solidFill>
          <a:schemeClr val="bg1">
            <a:lumMod val="85000"/>
            <a:alpha val="5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2857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04263638168224"/>
          <c:y val="3.2992020575741285E-2"/>
          <c:w val="0.87135410212760833"/>
          <c:h val="0.83036334313632487"/>
        </c:manualLayout>
      </c:layout>
      <c:areaChart>
        <c:grouping val="stacked"/>
        <c:varyColors val="0"/>
        <c:ser>
          <c:idx val="0"/>
          <c:order val="0"/>
          <c:tx>
            <c:v> Overlijdens overige oorzaken (CBS)</c:v>
          </c:tx>
          <c:spPr>
            <a:solidFill>
              <a:srgbClr val="0070C0">
                <a:alpha val="21000"/>
              </a:srgbClr>
            </a:solidFill>
            <a:ln w="28575">
              <a:solidFill>
                <a:srgbClr val="0070C0"/>
              </a:solidFill>
            </a:ln>
            <a:effectLst/>
          </c:spPr>
          <c:cat>
            <c:numRef>
              <c:f>Model!$A$51:$A$207</c:f>
              <c:numCache>
                <c:formatCode>[$-409]d\-mmm\-yy;@</c:formatCode>
                <c:ptCount val="157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  <c:pt idx="100">
                  <c:v>44536</c:v>
                </c:pt>
                <c:pt idx="101">
                  <c:v>44543</c:v>
                </c:pt>
                <c:pt idx="102">
                  <c:v>44550</c:v>
                </c:pt>
                <c:pt idx="103">
                  <c:v>44557</c:v>
                </c:pt>
                <c:pt idx="104">
                  <c:v>44564</c:v>
                </c:pt>
                <c:pt idx="105">
                  <c:v>44571</c:v>
                </c:pt>
                <c:pt idx="106">
                  <c:v>44578</c:v>
                </c:pt>
                <c:pt idx="107">
                  <c:v>44585</c:v>
                </c:pt>
                <c:pt idx="108">
                  <c:v>44592</c:v>
                </c:pt>
                <c:pt idx="109">
                  <c:v>44599</c:v>
                </c:pt>
                <c:pt idx="110">
                  <c:v>44606</c:v>
                </c:pt>
                <c:pt idx="111">
                  <c:v>44613</c:v>
                </c:pt>
                <c:pt idx="112">
                  <c:v>44620</c:v>
                </c:pt>
                <c:pt idx="113">
                  <c:v>44627</c:v>
                </c:pt>
                <c:pt idx="114">
                  <c:v>44634</c:v>
                </c:pt>
                <c:pt idx="115">
                  <c:v>44641</c:v>
                </c:pt>
                <c:pt idx="116">
                  <c:v>44648</c:v>
                </c:pt>
                <c:pt idx="117">
                  <c:v>44655</c:v>
                </c:pt>
                <c:pt idx="118">
                  <c:v>44662</c:v>
                </c:pt>
                <c:pt idx="119">
                  <c:v>44669</c:v>
                </c:pt>
                <c:pt idx="120">
                  <c:v>44676</c:v>
                </c:pt>
                <c:pt idx="121">
                  <c:v>44683</c:v>
                </c:pt>
                <c:pt idx="122">
                  <c:v>44690</c:v>
                </c:pt>
                <c:pt idx="123">
                  <c:v>44697</c:v>
                </c:pt>
                <c:pt idx="124">
                  <c:v>44704</c:v>
                </c:pt>
                <c:pt idx="125">
                  <c:v>44711</c:v>
                </c:pt>
                <c:pt idx="126">
                  <c:v>44718</c:v>
                </c:pt>
                <c:pt idx="127">
                  <c:v>44725</c:v>
                </c:pt>
                <c:pt idx="128">
                  <c:v>44732</c:v>
                </c:pt>
                <c:pt idx="129">
                  <c:v>44739</c:v>
                </c:pt>
                <c:pt idx="130">
                  <c:v>44746</c:v>
                </c:pt>
                <c:pt idx="131">
                  <c:v>44753</c:v>
                </c:pt>
                <c:pt idx="132">
                  <c:v>44760</c:v>
                </c:pt>
                <c:pt idx="133">
                  <c:v>44767</c:v>
                </c:pt>
                <c:pt idx="134">
                  <c:v>44774</c:v>
                </c:pt>
                <c:pt idx="135">
                  <c:v>44781</c:v>
                </c:pt>
                <c:pt idx="136">
                  <c:v>44788</c:v>
                </c:pt>
                <c:pt idx="137">
                  <c:v>44795</c:v>
                </c:pt>
                <c:pt idx="138">
                  <c:v>44802</c:v>
                </c:pt>
                <c:pt idx="139">
                  <c:v>44809</c:v>
                </c:pt>
                <c:pt idx="140">
                  <c:v>44816</c:v>
                </c:pt>
                <c:pt idx="141">
                  <c:v>44823</c:v>
                </c:pt>
                <c:pt idx="142">
                  <c:v>44830</c:v>
                </c:pt>
                <c:pt idx="143">
                  <c:v>44837</c:v>
                </c:pt>
                <c:pt idx="144">
                  <c:v>44844</c:v>
                </c:pt>
                <c:pt idx="145">
                  <c:v>44851</c:v>
                </c:pt>
                <c:pt idx="146">
                  <c:v>44858</c:v>
                </c:pt>
                <c:pt idx="147">
                  <c:v>44865</c:v>
                </c:pt>
                <c:pt idx="148">
                  <c:v>44872</c:v>
                </c:pt>
                <c:pt idx="149">
                  <c:v>44879</c:v>
                </c:pt>
                <c:pt idx="150">
                  <c:v>44886</c:v>
                </c:pt>
                <c:pt idx="151">
                  <c:v>44893</c:v>
                </c:pt>
                <c:pt idx="152">
                  <c:v>44900</c:v>
                </c:pt>
                <c:pt idx="153">
                  <c:v>44907</c:v>
                </c:pt>
                <c:pt idx="154">
                  <c:v>44914</c:v>
                </c:pt>
                <c:pt idx="155">
                  <c:v>44921</c:v>
                </c:pt>
                <c:pt idx="156">
                  <c:v>44928</c:v>
                </c:pt>
              </c:numCache>
            </c:numRef>
          </c:cat>
          <c:val>
            <c:numRef>
              <c:f>Model!$AS$51:$AS$207</c:f>
              <c:numCache>
                <c:formatCode>General</c:formatCode>
                <c:ptCount val="157"/>
                <c:pt idx="7" formatCode="#,#00">
                  <c:v>87.363448479480368</c:v>
                </c:pt>
                <c:pt idx="8" formatCode="#,#00">
                  <c:v>92.422434367541769</c:v>
                </c:pt>
                <c:pt idx="9" formatCode="#,#00">
                  <c:v>93.574660633484157</c:v>
                </c:pt>
                <c:pt idx="10" formatCode="#,#00">
                  <c:v>97.848140178296958</c:v>
                </c:pt>
                <c:pt idx="11" formatCode="#,#00">
                  <c:v>100.88216761184626</c:v>
                </c:pt>
                <c:pt idx="12" formatCode="#,#00">
                  <c:v>103.35051546391753</c:v>
                </c:pt>
                <c:pt idx="13" formatCode="#,#00">
                  <c:v>104.62962962962963</c:v>
                </c:pt>
                <c:pt idx="14" formatCode="#,#00">
                  <c:v>101.62326682448428</c:v>
                </c:pt>
                <c:pt idx="15" formatCode="#,#00">
                  <c:v>97.392795883361927</c:v>
                </c:pt>
                <c:pt idx="16" formatCode="#,#00">
                  <c:v>98.117811084001389</c:v>
                </c:pt>
                <c:pt idx="17" formatCode="#,#00">
                  <c:v>95.600140795494539</c:v>
                </c:pt>
                <c:pt idx="18" formatCode="#,#00">
                  <c:v>90.535271180432474</c:v>
                </c:pt>
                <c:pt idx="19" formatCode="#,#00">
                  <c:v>89.262705798138867</c:v>
                </c:pt>
                <c:pt idx="20" formatCode="#,#00">
                  <c:v>92.166064981949461</c:v>
                </c:pt>
                <c:pt idx="21" formatCode="#,#00">
                  <c:v>93.824918270977122</c:v>
                </c:pt>
                <c:pt idx="22" formatCode="#,#00">
                  <c:v>94.149908592321751</c:v>
                </c:pt>
                <c:pt idx="23" formatCode="#,#00">
                  <c:v>95.834855681402999</c:v>
                </c:pt>
                <c:pt idx="24" formatCode="#,#00">
                  <c:v>97.137614678899084</c:v>
                </c:pt>
                <c:pt idx="25" formatCode="#,#00">
                  <c:v>96.613912403386081</c:v>
                </c:pt>
                <c:pt idx="26" formatCode="#,#00">
                  <c:v>95.703268453911122</c:v>
                </c:pt>
                <c:pt idx="27" formatCode="#,#00">
                  <c:v>95.402721588819418</c:v>
                </c:pt>
                <c:pt idx="28" formatCode="#,#00">
                  <c:v>92.647058823529406</c:v>
                </c:pt>
                <c:pt idx="29" formatCode="#,#00">
                  <c:v>98.079054303657188</c:v>
                </c:pt>
                <c:pt idx="30" formatCode="#,#00">
                  <c:v>98.399702270189806</c:v>
                </c:pt>
                <c:pt idx="31" formatCode="#,#00">
                  <c:v>97.464578672632371</c:v>
                </c:pt>
                <c:pt idx="32" formatCode="#,#00">
                  <c:v>118.28400149868865</c:v>
                </c:pt>
                <c:pt idx="33" formatCode="#,#00">
                  <c:v>105.44498685692828</c:v>
                </c:pt>
                <c:pt idx="34" formatCode="#,#00">
                  <c:v>101.38732658417698</c:v>
                </c:pt>
                <c:pt idx="35" formatCode="#,#00">
                  <c:v>99.58893871449925</c:v>
                </c:pt>
                <c:pt idx="36" formatCode="#,#00">
                  <c:v>100.44477390659748</c:v>
                </c:pt>
                <c:pt idx="37" formatCode="#,#00">
                  <c:v>97.251740564309273</c:v>
                </c:pt>
                <c:pt idx="38" formatCode="#,#00">
                  <c:v>100</c:v>
                </c:pt>
                <c:pt idx="39" formatCode="#,#00">
                  <c:v>100.7537688442211</c:v>
                </c:pt>
                <c:pt idx="40" formatCode="#,#00">
                  <c:v>98.076237976487349</c:v>
                </c:pt>
                <c:pt idx="41" formatCode="#,#00">
                  <c:v>98.203592814371262</c:v>
                </c:pt>
                <c:pt idx="42" formatCode="#,#00">
                  <c:v>98.008385744234801</c:v>
                </c:pt>
                <c:pt idx="43" formatCode="#,#00">
                  <c:v>97.992384908272754</c:v>
                </c:pt>
                <c:pt idx="44" formatCode="#,#00">
                  <c:v>92.866988283942106</c:v>
                </c:pt>
                <c:pt idx="45" formatCode="#,#00">
                  <c:v>95.429740791268756</c:v>
                </c:pt>
                <c:pt idx="46" formatCode="#,#00">
                  <c:v>89.737550471063258</c:v>
                </c:pt>
                <c:pt idx="47" formatCode="#,#00">
                  <c:v>91.40106241699867</c:v>
                </c:pt>
                <c:pt idx="48" formatCode="#,#00">
                  <c:v>96.015805070793547</c:v>
                </c:pt>
                <c:pt idx="49" formatCode="#,#00">
                  <c:v>94.129032258064512</c:v>
                </c:pt>
                <c:pt idx="50" formatCode="#,#00">
                  <c:v>93.714466203411249</c:v>
                </c:pt>
                <c:pt idx="51" formatCode="#,#00">
                  <c:v>85.133457479826191</c:v>
                </c:pt>
                <c:pt idx="52" formatCode="#,#00">
                  <c:v>81.996325780771585</c:v>
                </c:pt>
                <c:pt idx="53" formatCode="#,#00">
                  <c:v>90.63161075853732</c:v>
                </c:pt>
                <c:pt idx="54" formatCode="#,#00">
                  <c:v>84.534848938079563</c:v>
                </c:pt>
                <c:pt idx="55" formatCode="#,#00">
                  <c:v>85.248815165876778</c:v>
                </c:pt>
                <c:pt idx="56" formatCode="#,#00">
                  <c:v>84.496350364963504</c:v>
                </c:pt>
                <c:pt idx="57" formatCode="#,#00">
                  <c:v>84.854651162790702</c:v>
                </c:pt>
                <c:pt idx="58" formatCode="#,#00">
                  <c:v>83.255678509027376</c:v>
                </c:pt>
                <c:pt idx="59" formatCode="#,#00">
                  <c:v>83.58035454809648</c:v>
                </c:pt>
                <c:pt idx="60" formatCode="#,#00">
                  <c:v>79.093567251461991</c:v>
                </c:pt>
                <c:pt idx="61" formatCode="#,#00">
                  <c:v>79.255319148936167</c:v>
                </c:pt>
                <c:pt idx="62" formatCode="#,#00">
                  <c:v>85.449656408724238</c:v>
                </c:pt>
                <c:pt idx="63" formatCode="#,#00">
                  <c:v>81.917808219178085</c:v>
                </c:pt>
                <c:pt idx="64" formatCode="#,#00">
                  <c:v>84.524180967238692</c:v>
                </c:pt>
                <c:pt idx="65" formatCode="#,#00">
                  <c:v>89.725590299936187</c:v>
                </c:pt>
                <c:pt idx="66" formatCode="#,#00">
                  <c:v>92.73084479371316</c:v>
                </c:pt>
                <c:pt idx="67" formatCode="#,#00">
                  <c:v>93.503014065639647</c:v>
                </c:pt>
                <c:pt idx="68" formatCode="#,#00">
                  <c:v>96.569293478260875</c:v>
                </c:pt>
                <c:pt idx="69" formatCode="#,#00">
                  <c:v>96.82430100103555</c:v>
                </c:pt>
                <c:pt idx="70" formatCode="#,#00">
                  <c:v>94.736842105263165</c:v>
                </c:pt>
                <c:pt idx="71" formatCode="#,#00">
                  <c:v>97.297297297297291</c:v>
                </c:pt>
                <c:pt idx="72" formatCode="#,#00">
                  <c:v>99.184686281460472</c:v>
                </c:pt>
                <c:pt idx="73" formatCode="#,#00">
                  <c:v>96.210225241329994</c:v>
                </c:pt>
                <c:pt idx="74" formatCode="#,#00">
                  <c:v>104.06474820143885</c:v>
                </c:pt>
                <c:pt idx="75" formatCode="#,#00">
                  <c:v>102.06372194062274</c:v>
                </c:pt>
                <c:pt idx="76" formatCode="#,#00">
                  <c:v>101.95369030390738</c:v>
                </c:pt>
                <c:pt idx="77" formatCode="#,#00">
                  <c:v>96.18320610687023</c:v>
                </c:pt>
                <c:pt idx="78" formatCode="#,#00">
                  <c:v>100.9114108640175</c:v>
                </c:pt>
                <c:pt idx="79" formatCode="#,#00">
                  <c:v>102.36363636363636</c:v>
                </c:pt>
                <c:pt idx="80" formatCode="#,#00">
                  <c:v>103.89799635701274</c:v>
                </c:pt>
                <c:pt idx="81" formatCode="#,#00">
                  <c:v>98.543866035675279</c:v>
                </c:pt>
                <c:pt idx="82" formatCode="#,#00">
                  <c:v>103.65764447695685</c:v>
                </c:pt>
                <c:pt idx="83" formatCode="#,#00">
                  <c:v>104.9023221525986</c:v>
                </c:pt>
                <c:pt idx="84" formatCode="#,#00">
                  <c:v>100.81240768094534</c:v>
                </c:pt>
                <c:pt idx="85" formatCode="#,#00">
                  <c:v>103.7847866419295</c:v>
                </c:pt>
                <c:pt idx="86" formatCode="#,#00">
                  <c:v>104.76190476190476</c:v>
                </c:pt>
                <c:pt idx="87" formatCode="#,#00">
                  <c:v>102.71073152617899</c:v>
                </c:pt>
                <c:pt idx="88" formatCode="#,#00">
                  <c:v>110.51073279052554</c:v>
                </c:pt>
                <c:pt idx="89" formatCode="#,#00">
                  <c:v>103.48751835535977</c:v>
                </c:pt>
                <c:pt idx="90" formatCode="#,#00">
                  <c:v>102.46823956442832</c:v>
                </c:pt>
                <c:pt idx="91" formatCode="#,#00">
                  <c:v>108.17134629229662</c:v>
                </c:pt>
                <c:pt idx="92" formatCode="#,#00">
                  <c:v>106.15001777461785</c:v>
                </c:pt>
                <c:pt idx="93" formatCode="#,#00">
                  <c:v>104.02116402116403</c:v>
                </c:pt>
                <c:pt idx="94" formatCode="#,#00">
                  <c:v>107.88555478018144</c:v>
                </c:pt>
                <c:pt idx="95" formatCode="#,#00">
                  <c:v>106.61128418137764</c:v>
                </c:pt>
                <c:pt idx="96" formatCode="#,#00">
                  <c:v>106.1364415495372</c:v>
                </c:pt>
                <c:pt idx="97" formatCode="#,#00">
                  <c:v>109.82935153583618</c:v>
                </c:pt>
                <c:pt idx="98" formatCode="#,#00">
                  <c:v>106.95945945945945</c:v>
                </c:pt>
                <c:pt idx="99" formatCode="#,#00">
                  <c:v>105.33155614795068</c:v>
                </c:pt>
                <c:pt idx="100" formatCode="#,#00">
                  <c:v>108.6785009861933</c:v>
                </c:pt>
                <c:pt idx="101" formatCode="#,#00">
                  <c:v>107.8604044357469</c:v>
                </c:pt>
                <c:pt idx="102" formatCode="#,#00">
                  <c:v>103.76996805111821</c:v>
                </c:pt>
                <c:pt idx="103" formatCode="#,#00">
                  <c:v>98.153942428035037</c:v>
                </c:pt>
                <c:pt idx="104" formatCode="#,#00">
                  <c:v>98.585920688595138</c:v>
                </c:pt>
                <c:pt idx="105" formatCode="#,#00">
                  <c:v>94.489611562782301</c:v>
                </c:pt>
                <c:pt idx="106" formatCode="#,#00">
                  <c:v>87.216924910607872</c:v>
                </c:pt>
                <c:pt idx="107" formatCode="#,#00">
                  <c:v>88.731563421828909</c:v>
                </c:pt>
                <c:pt idx="108" formatCode="#,#00">
                  <c:v>87.725421756835374</c:v>
                </c:pt>
                <c:pt idx="109" formatCode="#,#00">
                  <c:v>88.100752750434282</c:v>
                </c:pt>
                <c:pt idx="110" formatCode="#,#00">
                  <c:v>86.335944299390775</c:v>
                </c:pt>
                <c:pt idx="111" formatCode="#,#00">
                  <c:v>89.290882778581761</c:v>
                </c:pt>
                <c:pt idx="112" formatCode="#,#00">
                  <c:v>90.212642004078063</c:v>
                </c:pt>
                <c:pt idx="113" formatCode="#,#00">
                  <c:v>88.224904327347659</c:v>
                </c:pt>
                <c:pt idx="114" formatCode="#,#00">
                  <c:v>91.428571428571431</c:v>
                </c:pt>
                <c:pt idx="115" formatCode="#,#00">
                  <c:v>96.604002425712551</c:v>
                </c:pt>
                <c:pt idx="116" formatCode="#,#00">
                  <c:v>100.40410320174075</c:v>
                </c:pt>
                <c:pt idx="117" formatCode="#,#00">
                  <c:v>102.41576605212968</c:v>
                </c:pt>
                <c:pt idx="118" formatCode="#,#00">
                  <c:v>106.94716242661448</c:v>
                </c:pt>
                <c:pt idx="119" formatCode="#,#00">
                  <c:v>108.24157490824157</c:v>
                </c:pt>
                <c:pt idx="120" formatCode="#,#00">
                  <c:v>103.72250423011845</c:v>
                </c:pt>
                <c:pt idx="121" formatCode="#,#00">
                  <c:v>103.81705639614856</c:v>
                </c:pt>
                <c:pt idx="122" formatCode="#,#00">
                  <c:v>105.86805555555556</c:v>
                </c:pt>
                <c:pt idx="123" formatCode="#,#00">
                  <c:v>106.99300699300699</c:v>
                </c:pt>
                <c:pt idx="124" formatCode="#,#00">
                  <c:v>105.7909604519774</c:v>
                </c:pt>
                <c:pt idx="125" formatCode="#,#00">
                  <c:v>102.42165242165242</c:v>
                </c:pt>
                <c:pt idx="126" formatCode="#,#00">
                  <c:v>104.98029380150484</c:v>
                </c:pt>
                <c:pt idx="127" formatCode="#,#00">
                  <c:v>104.94049765596827</c:v>
                </c:pt>
                <c:pt idx="128" formatCode="#,#00">
                  <c:v>105.62162162162163</c:v>
                </c:pt>
                <c:pt idx="129" formatCode="#,#00">
                  <c:v>111.0065170166546</c:v>
                </c:pt>
                <c:pt idx="130" formatCode="#,#00">
                  <c:v>107.0079883805374</c:v>
                </c:pt>
                <c:pt idx="131" formatCode="#,#00">
                  <c:v>105.18115942028986</c:v>
                </c:pt>
                <c:pt idx="132" formatCode="#,#00">
                  <c:v>107.54716981132076</c:v>
                </c:pt>
                <c:pt idx="133" formatCode="#,#00">
                  <c:v>110.7324147933285</c:v>
                </c:pt>
                <c:pt idx="134" formatCode="#,#00">
                  <c:v>111.60714285714286</c:v>
                </c:pt>
                <c:pt idx="135" formatCode="#,#00">
                  <c:v>104.4970631424376</c:v>
                </c:pt>
                <c:pt idx="136" formatCode="#,#00">
                  <c:v>105.5167340934167</c:v>
                </c:pt>
                <c:pt idx="137" formatCode="#,#00">
                  <c:v>111.01663585951941</c:v>
                </c:pt>
                <c:pt idx="138" formatCode="#,#00">
                  <c:v>110.94849944423861</c:v>
                </c:pt>
                <c:pt idx="139" formatCode="#,#00">
                  <c:v>108.50906400295968</c:v>
                </c:pt>
                <c:pt idx="140" formatCode="#,#00">
                  <c:v>106.35827497235533</c:v>
                </c:pt>
                <c:pt idx="141" formatCode="#,#00">
                  <c:v>101.26142595978062</c:v>
                </c:pt>
                <c:pt idx="142" formatCode="#,#00">
                  <c:v>107.21258134490239</c:v>
                </c:pt>
                <c:pt idx="143" formatCode="#,#00">
                  <c:v>109.2147723198279</c:v>
                </c:pt>
                <c:pt idx="144" formatCode="#,#00">
                  <c:v>114.84065155807366</c:v>
                </c:pt>
                <c:pt idx="145" formatCode="#,#00">
                  <c:v>112.30147575544623</c:v>
                </c:pt>
                <c:pt idx="146" formatCode="#,#00">
                  <c:v>113.72480889506602</c:v>
                </c:pt>
                <c:pt idx="147" formatCode="#,#00">
                  <c:v>111.11685625646329</c:v>
                </c:pt>
                <c:pt idx="148" formatCode="#,#00">
                  <c:v>108.11133879781421</c:v>
                </c:pt>
                <c:pt idx="149" formatCode="#,#00">
                  <c:v>105.84155049302959</c:v>
                </c:pt>
                <c:pt idx="150" formatCode="#,#00">
                  <c:v>106.24158815612383</c:v>
                </c:pt>
                <c:pt idx="151" formatCode="#,#00">
                  <c:v>110.84633255891139</c:v>
                </c:pt>
                <c:pt idx="152" formatCode="#,#00">
                  <c:v>110.63523248199083</c:v>
                </c:pt>
                <c:pt idx="153" formatCode="#,#00">
                  <c:v>#N/A</c:v>
                </c:pt>
                <c:pt idx="154" formatCode="#,#00">
                  <c:v>#N/A</c:v>
                </c:pt>
                <c:pt idx="155" formatCode="#,#00">
                  <c:v>#N/A</c:v>
                </c:pt>
                <c:pt idx="156" formatCode="#,#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7-8441-B323-94D13B2342C3}"/>
            </c:ext>
          </c:extLst>
        </c:ser>
        <c:ser>
          <c:idx val="1"/>
          <c:order val="1"/>
          <c:tx>
            <c:v> Overlijdens Corona (CBS)</c:v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Model!$A$51:$A$207</c:f>
              <c:numCache>
                <c:formatCode>[$-409]d\-mmm\-yy;@</c:formatCode>
                <c:ptCount val="157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  <c:pt idx="100">
                  <c:v>44536</c:v>
                </c:pt>
                <c:pt idx="101">
                  <c:v>44543</c:v>
                </c:pt>
                <c:pt idx="102">
                  <c:v>44550</c:v>
                </c:pt>
                <c:pt idx="103">
                  <c:v>44557</c:v>
                </c:pt>
                <c:pt idx="104">
                  <c:v>44564</c:v>
                </c:pt>
                <c:pt idx="105">
                  <c:v>44571</c:v>
                </c:pt>
                <c:pt idx="106">
                  <c:v>44578</c:v>
                </c:pt>
                <c:pt idx="107">
                  <c:v>44585</c:v>
                </c:pt>
                <c:pt idx="108">
                  <c:v>44592</c:v>
                </c:pt>
                <c:pt idx="109">
                  <c:v>44599</c:v>
                </c:pt>
                <c:pt idx="110">
                  <c:v>44606</c:v>
                </c:pt>
                <c:pt idx="111">
                  <c:v>44613</c:v>
                </c:pt>
                <c:pt idx="112">
                  <c:v>44620</c:v>
                </c:pt>
                <c:pt idx="113">
                  <c:v>44627</c:v>
                </c:pt>
                <c:pt idx="114">
                  <c:v>44634</c:v>
                </c:pt>
                <c:pt idx="115">
                  <c:v>44641</c:v>
                </c:pt>
                <c:pt idx="116">
                  <c:v>44648</c:v>
                </c:pt>
                <c:pt idx="117">
                  <c:v>44655</c:v>
                </c:pt>
                <c:pt idx="118">
                  <c:v>44662</c:v>
                </c:pt>
                <c:pt idx="119">
                  <c:v>44669</c:v>
                </c:pt>
                <c:pt idx="120">
                  <c:v>44676</c:v>
                </c:pt>
                <c:pt idx="121">
                  <c:v>44683</c:v>
                </c:pt>
                <c:pt idx="122">
                  <c:v>44690</c:v>
                </c:pt>
                <c:pt idx="123">
                  <c:v>44697</c:v>
                </c:pt>
                <c:pt idx="124">
                  <c:v>44704</c:v>
                </c:pt>
                <c:pt idx="125">
                  <c:v>44711</c:v>
                </c:pt>
                <c:pt idx="126">
                  <c:v>44718</c:v>
                </c:pt>
                <c:pt idx="127">
                  <c:v>44725</c:v>
                </c:pt>
                <c:pt idx="128">
                  <c:v>44732</c:v>
                </c:pt>
                <c:pt idx="129">
                  <c:v>44739</c:v>
                </c:pt>
                <c:pt idx="130">
                  <c:v>44746</c:v>
                </c:pt>
                <c:pt idx="131">
                  <c:v>44753</c:v>
                </c:pt>
                <c:pt idx="132">
                  <c:v>44760</c:v>
                </c:pt>
                <c:pt idx="133">
                  <c:v>44767</c:v>
                </c:pt>
                <c:pt idx="134">
                  <c:v>44774</c:v>
                </c:pt>
                <c:pt idx="135">
                  <c:v>44781</c:v>
                </c:pt>
                <c:pt idx="136">
                  <c:v>44788</c:v>
                </c:pt>
                <c:pt idx="137">
                  <c:v>44795</c:v>
                </c:pt>
                <c:pt idx="138">
                  <c:v>44802</c:v>
                </c:pt>
                <c:pt idx="139">
                  <c:v>44809</c:v>
                </c:pt>
                <c:pt idx="140">
                  <c:v>44816</c:v>
                </c:pt>
                <c:pt idx="141">
                  <c:v>44823</c:v>
                </c:pt>
                <c:pt idx="142">
                  <c:v>44830</c:v>
                </c:pt>
                <c:pt idx="143">
                  <c:v>44837</c:v>
                </c:pt>
                <c:pt idx="144">
                  <c:v>44844</c:v>
                </c:pt>
                <c:pt idx="145">
                  <c:v>44851</c:v>
                </c:pt>
                <c:pt idx="146">
                  <c:v>44858</c:v>
                </c:pt>
                <c:pt idx="147">
                  <c:v>44865</c:v>
                </c:pt>
                <c:pt idx="148">
                  <c:v>44872</c:v>
                </c:pt>
                <c:pt idx="149">
                  <c:v>44879</c:v>
                </c:pt>
                <c:pt idx="150">
                  <c:v>44886</c:v>
                </c:pt>
                <c:pt idx="151">
                  <c:v>44893</c:v>
                </c:pt>
                <c:pt idx="152">
                  <c:v>44900</c:v>
                </c:pt>
                <c:pt idx="153">
                  <c:v>44907</c:v>
                </c:pt>
                <c:pt idx="154">
                  <c:v>44914</c:v>
                </c:pt>
                <c:pt idx="155">
                  <c:v>44921</c:v>
                </c:pt>
                <c:pt idx="156">
                  <c:v>44928</c:v>
                </c:pt>
              </c:numCache>
            </c:numRef>
          </c:cat>
          <c:val>
            <c:numRef>
              <c:f>Model!$AT$51:$AT$207</c:f>
              <c:numCache>
                <c:formatCode>General</c:formatCode>
                <c:ptCount val="157"/>
                <c:pt idx="7" formatCode="#,#00">
                  <c:v>0</c:v>
                </c:pt>
                <c:pt idx="8" formatCode="#,#00">
                  <c:v>0</c:v>
                </c:pt>
                <c:pt idx="9" formatCode="#,#00">
                  <c:v>0.15082956259426847</c:v>
                </c:pt>
                <c:pt idx="10" formatCode="#,#00">
                  <c:v>1.0759299108515217</c:v>
                </c:pt>
                <c:pt idx="11" formatCode="#,#00">
                  <c:v>12.980466288594833</c:v>
                </c:pt>
                <c:pt idx="12" formatCode="#,#00">
                  <c:v>40.270618556701031</c:v>
                </c:pt>
                <c:pt idx="13" formatCode="#,#00">
                  <c:v>63.525132275132272</c:v>
                </c:pt>
                <c:pt idx="14" formatCode="#,#00">
                  <c:v>66.858302333446062</c:v>
                </c:pt>
                <c:pt idx="15" formatCode="#,#00">
                  <c:v>50.39451114922813</c:v>
                </c:pt>
                <c:pt idx="16" formatCode="#,#00">
                  <c:v>38.166608574416173</c:v>
                </c:pt>
                <c:pt idx="17" formatCode="#,#00">
                  <c:v>23.477648715241113</c:v>
                </c:pt>
                <c:pt idx="18" formatCode="#,#00">
                  <c:v>15.420063807160581</c:v>
                </c:pt>
                <c:pt idx="19" formatCode="#,#00">
                  <c:v>10.128847530422334</c:v>
                </c:pt>
                <c:pt idx="20" formatCode="#,#00">
                  <c:v>7.8339350180505418</c:v>
                </c:pt>
                <c:pt idx="21" formatCode="#,#00">
                  <c:v>5.4122775154377045</c:v>
                </c:pt>
                <c:pt idx="22" formatCode="#,#00">
                  <c:v>3.9122486288848264</c:v>
                </c:pt>
                <c:pt idx="23" formatCode="#,#00">
                  <c:v>2.4113993423456339</c:v>
                </c:pt>
                <c:pt idx="24" formatCode="#,#00">
                  <c:v>1.798165137614679</c:v>
                </c:pt>
                <c:pt idx="25" formatCode="#,#00">
                  <c:v>1.2513801987486197</c:v>
                </c:pt>
                <c:pt idx="26" formatCode="#,#00">
                  <c:v>1.175174439955931</c:v>
                </c:pt>
                <c:pt idx="27" formatCode="#,#00">
                  <c:v>0.91945568223611618</c:v>
                </c:pt>
                <c:pt idx="28" formatCode="#,#00">
                  <c:v>0.29411764705882354</c:v>
                </c:pt>
                <c:pt idx="29" formatCode="#,#00">
                  <c:v>0.66494274104174367</c:v>
                </c:pt>
                <c:pt idx="30" formatCode="#,#00">
                  <c:v>0.81875697804242653</c:v>
                </c:pt>
                <c:pt idx="31" formatCode="#,#00">
                  <c:v>1.0439970171513795</c:v>
                </c:pt>
                <c:pt idx="32" formatCode="#,#00">
                  <c:v>1.9482952416635444</c:v>
                </c:pt>
                <c:pt idx="33" formatCode="#,#00">
                  <c:v>1.8024784078107399</c:v>
                </c:pt>
                <c:pt idx="34" formatCode="#,#00">
                  <c:v>1.1623547056617922</c:v>
                </c:pt>
                <c:pt idx="35" formatCode="#,#00">
                  <c:v>1.0089686098654709</c:v>
                </c:pt>
                <c:pt idx="36" formatCode="#,#00">
                  <c:v>1.1860637509266123</c:v>
                </c:pt>
                <c:pt idx="37" formatCode="#,#00">
                  <c:v>2.4551117625503847</c:v>
                </c:pt>
                <c:pt idx="38" formatCode="#,#00">
                  <c:v>5.0508720930232558</c:v>
                </c:pt>
                <c:pt idx="39" formatCode="#,#00">
                  <c:v>6.9992821249102652</c:v>
                </c:pt>
                <c:pt idx="40" formatCode="#,#00">
                  <c:v>9.5831848949055924</c:v>
                </c:pt>
                <c:pt idx="41" formatCode="#,#00">
                  <c:v>15.287072912997534</c:v>
                </c:pt>
                <c:pt idx="42" formatCode="#,#00">
                  <c:v>22.46680642907058</c:v>
                </c:pt>
                <c:pt idx="43" formatCode="#,#00">
                  <c:v>29.62962962962963</c:v>
                </c:pt>
                <c:pt idx="44" formatCode="#,#00">
                  <c:v>30.806340454858717</c:v>
                </c:pt>
                <c:pt idx="45" formatCode="#,#00">
                  <c:v>26.671214188267395</c:v>
                </c:pt>
                <c:pt idx="46" formatCode="#,#00">
                  <c:v>22.476446837146703</c:v>
                </c:pt>
                <c:pt idx="47" formatCode="#,#00">
                  <c:v>21.646746347941566</c:v>
                </c:pt>
                <c:pt idx="48" formatCode="#,#00">
                  <c:v>20.217319723411261</c:v>
                </c:pt>
                <c:pt idx="49" formatCode="#,#00">
                  <c:v>22.483870967741936</c:v>
                </c:pt>
                <c:pt idx="50" formatCode="#,#00">
                  <c:v>29.753632343651294</c:v>
                </c:pt>
                <c:pt idx="51" formatCode="#,#00">
                  <c:v>34.885164494103044</c:v>
                </c:pt>
                <c:pt idx="52" formatCode="#,#00">
                  <c:v>36.405388854868342</c:v>
                </c:pt>
                <c:pt idx="53" formatCode="#,#00">
                  <c:v>34.602598972499244</c:v>
                </c:pt>
                <c:pt idx="54" formatCode="#,#00">
                  <c:v>30.690996111277297</c:v>
                </c:pt>
                <c:pt idx="55" formatCode="#,#00">
                  <c:v>29.14691943127962</c:v>
                </c:pt>
                <c:pt idx="56" formatCode="#,#00">
                  <c:v>24</c:v>
                </c:pt>
                <c:pt idx="57" formatCode="#,#00">
                  <c:v>21.36627906976744</c:v>
                </c:pt>
                <c:pt idx="58" formatCode="#,#00">
                  <c:v>20.122306348281889</c:v>
                </c:pt>
                <c:pt idx="59" formatCode="#,#00">
                  <c:v>18.947980238302819</c:v>
                </c:pt>
                <c:pt idx="60" formatCode="#,#00">
                  <c:v>14.678362573099415</c:v>
                </c:pt>
                <c:pt idx="61" formatCode="#,#00">
                  <c:v>12.5</c:v>
                </c:pt>
                <c:pt idx="62" formatCode="#,#00">
                  <c:v>11.502838362712877</c:v>
                </c:pt>
                <c:pt idx="63" formatCode="#,#00">
                  <c:v>10.715372907153728</c:v>
                </c:pt>
                <c:pt idx="64" formatCode="#,#00">
                  <c:v>10.45241809672387</c:v>
                </c:pt>
                <c:pt idx="65" formatCode="#,#00">
                  <c:v>11.678366305041481</c:v>
                </c:pt>
                <c:pt idx="66" formatCode="#,#00">
                  <c:v>10.805500982318271</c:v>
                </c:pt>
                <c:pt idx="67" formatCode="#,#00">
                  <c:v>11.553918285331548</c:v>
                </c:pt>
                <c:pt idx="68" formatCode="#,#00">
                  <c:v>10.224184782608695</c:v>
                </c:pt>
                <c:pt idx="69" formatCode="#,#00">
                  <c:v>10.976872626855368</c:v>
                </c:pt>
                <c:pt idx="70" formatCode="#,#00">
                  <c:v>9.8292087835482747</c:v>
                </c:pt>
                <c:pt idx="71" formatCode="#,#00">
                  <c:v>8.5293085293085298</c:v>
                </c:pt>
                <c:pt idx="72" formatCode="#,#00">
                  <c:v>6.7352002835873801</c:v>
                </c:pt>
                <c:pt idx="73" formatCode="#,#00">
                  <c:v>4.1115480872363248</c:v>
                </c:pt>
                <c:pt idx="74" formatCode="#,#00">
                  <c:v>4.1726618705035969</c:v>
                </c:pt>
                <c:pt idx="75" formatCode="#,#00">
                  <c:v>2.3171614771904419</c:v>
                </c:pt>
                <c:pt idx="76" formatCode="#,#00">
                  <c:v>1.8451519536903038</c:v>
                </c:pt>
                <c:pt idx="77" formatCode="#,#00">
                  <c:v>0.98146128680479827</c:v>
                </c:pt>
                <c:pt idx="78" formatCode="#,#00">
                  <c:v>0.83849799489609911</c:v>
                </c:pt>
                <c:pt idx="79" formatCode="#,#00">
                  <c:v>0.76363636363636367</c:v>
                </c:pt>
                <c:pt idx="80" formatCode="#,#00">
                  <c:v>0.69216757741347901</c:v>
                </c:pt>
                <c:pt idx="81" formatCode="#,#00">
                  <c:v>2.4754277393520203</c:v>
                </c:pt>
                <c:pt idx="82" formatCode="#,#00">
                  <c:v>2.6700804681784929</c:v>
                </c:pt>
                <c:pt idx="83" formatCode="#,#00">
                  <c:v>4.0176925912274237</c:v>
                </c:pt>
                <c:pt idx="84" formatCode="#,#00">
                  <c:v>3.7666174298375186</c:v>
                </c:pt>
                <c:pt idx="85" formatCode="#,#00">
                  <c:v>3.4508348794063082</c:v>
                </c:pt>
                <c:pt idx="86" formatCode="#,#00">
                  <c:v>3.9434523809523809</c:v>
                </c:pt>
                <c:pt idx="87" formatCode="#,#00">
                  <c:v>3.2305978462681026</c:v>
                </c:pt>
                <c:pt idx="88" formatCode="#,#00">
                  <c:v>3.4418948926720949</c:v>
                </c:pt>
                <c:pt idx="89" formatCode="#,#00">
                  <c:v>3.4875183553597648</c:v>
                </c:pt>
                <c:pt idx="90" formatCode="#,#00">
                  <c:v>2.2141560798548094</c:v>
                </c:pt>
                <c:pt idx="91" formatCode="#,#00">
                  <c:v>2.159827213822894</c:v>
                </c:pt>
                <c:pt idx="92" formatCode="#,#00">
                  <c:v>2.7017419125488802</c:v>
                </c:pt>
                <c:pt idx="93" formatCode="#,#00">
                  <c:v>3.6331569664902998</c:v>
                </c:pt>
                <c:pt idx="94" formatCode="#,#00">
                  <c:v>5.9665038381018842</c:v>
                </c:pt>
                <c:pt idx="95" formatCode="#,#00">
                  <c:v>10.349601938386986</c:v>
                </c:pt>
                <c:pt idx="96" formatCode="#,#00">
                  <c:v>14.021254713747</c:v>
                </c:pt>
                <c:pt idx="97" formatCode="#,#00">
                  <c:v>19.078498293515359</c:v>
                </c:pt>
                <c:pt idx="98" formatCode="#,#00">
                  <c:v>27.939189189189189</c:v>
                </c:pt>
                <c:pt idx="99" formatCode="#,#00">
                  <c:v>34.188603798733759</c:v>
                </c:pt>
                <c:pt idx="100" formatCode="#,#00">
                  <c:v>35.502958579881657</c:v>
                </c:pt>
                <c:pt idx="101" formatCode="#,#00">
                  <c:v>34.409654272667971</c:v>
                </c:pt>
                <c:pt idx="102" formatCode="#,#00">
                  <c:v>24.984025559105433</c:v>
                </c:pt>
                <c:pt idx="103" formatCode="#,#00">
                  <c:v>18.648310387984981</c:v>
                </c:pt>
                <c:pt idx="104" formatCode="#,#00">
                  <c:v>12.726713802643713</c:v>
                </c:pt>
                <c:pt idx="105" formatCode="#,#00">
                  <c:v>8.8828666064438426</c:v>
                </c:pt>
                <c:pt idx="106" formatCode="#,#00">
                  <c:v>6.7044100119189514</c:v>
                </c:pt>
                <c:pt idx="107" formatCode="#,#00">
                  <c:v>5.28023598820059</c:v>
                </c:pt>
                <c:pt idx="108" formatCode="#,#00">
                  <c:v>5.3810354857475273</c:v>
                </c:pt>
                <c:pt idx="109" formatCode="#,#00">
                  <c:v>6.9195136074116963</c:v>
                </c:pt>
                <c:pt idx="110" formatCode="#,#00">
                  <c:v>7.8909196402668984</c:v>
                </c:pt>
                <c:pt idx="111" formatCode="#,#00">
                  <c:v>8.3646888567293782</c:v>
                </c:pt>
                <c:pt idx="112" formatCode="#,#00">
                  <c:v>7.2822604136323914</c:v>
                </c:pt>
                <c:pt idx="113" formatCode="#,#00">
                  <c:v>6.888430968501619</c:v>
                </c:pt>
                <c:pt idx="114" formatCode="#,#00">
                  <c:v>9.1964285714285712</c:v>
                </c:pt>
                <c:pt idx="115" formatCode="#,#00">
                  <c:v>12.340812613705276</c:v>
                </c:pt>
                <c:pt idx="116" formatCode="#,#00">
                  <c:v>12.02984146720547</c:v>
                </c:pt>
                <c:pt idx="117" formatCode="#,#00">
                  <c:v>10.680228862047043</c:v>
                </c:pt>
                <c:pt idx="118" formatCode="#,#00">
                  <c:v>9.3607305936073057</c:v>
                </c:pt>
                <c:pt idx="119" formatCode="#,#00">
                  <c:v>7.5408742075408739</c:v>
                </c:pt>
                <c:pt idx="120" formatCode="#,#00">
                  <c:v>5.6175972927241959</c:v>
                </c:pt>
                <c:pt idx="121" formatCode="#,#00">
                  <c:v>3.8858321870701511</c:v>
                </c:pt>
                <c:pt idx="122" formatCode="#,#00">
                  <c:v>2.4305555555555554</c:v>
                </c:pt>
                <c:pt idx="123" formatCode="#,#00">
                  <c:v>2.0629370629370629</c:v>
                </c:pt>
                <c:pt idx="124" formatCode="#,#00">
                  <c:v>1.8714689265536724</c:v>
                </c:pt>
                <c:pt idx="125" formatCode="#,#00">
                  <c:v>1.4601139601139601</c:v>
                </c:pt>
                <c:pt idx="126" formatCode="#,#00">
                  <c:v>1.0390541024722322</c:v>
                </c:pt>
                <c:pt idx="127" formatCode="#,#00">
                  <c:v>1.009736747205193</c:v>
                </c:pt>
                <c:pt idx="128" formatCode="#,#00">
                  <c:v>2.6306306306306309</c:v>
                </c:pt>
                <c:pt idx="129" formatCode="#,#00">
                  <c:v>2.3533671252715425</c:v>
                </c:pt>
                <c:pt idx="130" formatCode="#,#00">
                  <c:v>5.0108932461873641</c:v>
                </c:pt>
                <c:pt idx="131" formatCode="#,#00">
                  <c:v>2.2826086956521747</c:v>
                </c:pt>
                <c:pt idx="132" formatCode="#,#00">
                  <c:v>4.3178519593613931</c:v>
                </c:pt>
                <c:pt idx="133" formatCode="#,#00">
                  <c:v>4.5685279187817276</c:v>
                </c:pt>
                <c:pt idx="134" formatCode="#,#00">
                  <c:v>2.4234693877551021</c:v>
                </c:pt>
                <c:pt idx="135" formatCode="#,#00">
                  <c:v>3.983113069016154</c:v>
                </c:pt>
                <c:pt idx="136" formatCode="#,#00">
                  <c:v>4.1191614564178005</c:v>
                </c:pt>
                <c:pt idx="137" formatCode="#,#00">
                  <c:v>2.5878003696857679</c:v>
                </c:pt>
                <c:pt idx="138" formatCode="#,#00">
                  <c:v>1.4264542423119675</c:v>
                </c:pt>
                <c:pt idx="139" formatCode="#,#00">
                  <c:v>1.0358860525342213</c:v>
                </c:pt>
                <c:pt idx="140" formatCode="#,#00">
                  <c:v>1.6771102100995212</c:v>
                </c:pt>
                <c:pt idx="141" formatCode="#,#00">
                  <c:v>1.4076782449725778</c:v>
                </c:pt>
                <c:pt idx="142" formatCode="#,#00">
                  <c:v>1.6449746926970357</c:v>
                </c:pt>
                <c:pt idx="143" formatCode="#,#00">
                  <c:v>5.2707063463607042</c:v>
                </c:pt>
                <c:pt idx="144" formatCode="#,#00">
                  <c:v>2.1565155807365444</c:v>
                </c:pt>
                <c:pt idx="145" formatCode="#,#00">
                  <c:v>3.6156008432888265</c:v>
                </c:pt>
                <c:pt idx="146" formatCode="#,#00">
                  <c:v>2.9186935371785969</c:v>
                </c:pt>
                <c:pt idx="147" formatCode="#,#00">
                  <c:v>2.5336091003102386</c:v>
                </c:pt>
                <c:pt idx="148" formatCode="#,#00">
                  <c:v>1.7930327868852463</c:v>
                </c:pt>
                <c:pt idx="149" formatCode="#,#00">
                  <c:v>1.5708942536552193</c:v>
                </c:pt>
                <c:pt idx="150" formatCode="#,#00">
                  <c:v>1.059892328398385</c:v>
                </c:pt>
                <c:pt idx="151" formatCode="#,#00">
                  <c:v>0.83637570527713256</c:v>
                </c:pt>
                <c:pt idx="152" formatCode="#,#00">
                  <c:v>0.82514734774066811</c:v>
                </c:pt>
                <c:pt idx="153" formatCode="#,#00">
                  <c:v>#N/A</c:v>
                </c:pt>
                <c:pt idx="154" formatCode="#,#00">
                  <c:v>#N/A</c:v>
                </c:pt>
                <c:pt idx="155" formatCode="#,#00">
                  <c:v>#N/A</c:v>
                </c:pt>
                <c:pt idx="156" formatCode="#,#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7-8441-B323-94D13B234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825039"/>
        <c:axId val="745826719"/>
      </c:areaChart>
      <c:lineChart>
        <c:grouping val="standard"/>
        <c:varyColors val="0"/>
        <c:ser>
          <c:idx val="2"/>
          <c:order val="2"/>
          <c:tx>
            <c:v>100%</c:v>
          </c:tx>
          <c:spPr>
            <a:ln w="539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Grafieken!$A$3:$A$155</c:f>
              <c:numCache>
                <c:formatCode>General</c:formatCode>
                <c:ptCount val="15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87-8441-B323-94D13B2342C3}"/>
            </c:ext>
          </c:extLst>
        </c:ser>
        <c:ser>
          <c:idx val="4"/>
          <c:order val="3"/>
          <c:tx>
            <c:v> % Ondersterfte na oversterfte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Model!$AR$51:$AR$207</c:f>
              <c:numCache>
                <c:formatCode>General</c:formatCode>
                <c:ptCount val="157"/>
                <c:pt idx="15" formatCode="#,#00">
                  <c:v>2.3885180299488544</c:v>
                </c:pt>
                <c:pt idx="16" formatCode="#,#00">
                  <c:v>10.956461309202217</c:v>
                </c:pt>
                <c:pt idx="17" formatCode="#,#00">
                  <c:v>15.955353199782479</c:v>
                </c:pt>
                <c:pt idx="18" formatCode="#,#00">
                  <c:v>23.381830045193965</c:v>
                </c:pt>
                <c:pt idx="19" formatCode="#,#00">
                  <c:v>25.634639202139528</c:v>
                </c:pt>
                <c:pt idx="20" formatCode="#,#00">
                  <c:v>22.039946826881827</c:v>
                </c:pt>
                <c:pt idx="21" formatCode="#,#00">
                  <c:v>18.16616687883435</c:v>
                </c:pt>
                <c:pt idx="41" formatCode="#,#00">
                  <c:v>57.730057558289275</c:v>
                </c:pt>
                <c:pt idx="42" formatCode="#,#00">
                  <c:v>41.030778777035501</c:v>
                </c:pt>
                <c:pt idx="43" formatCode="#,#00">
                  <c:v>46.568405670610879</c:v>
                </c:pt>
                <c:pt idx="44" formatCode="#,#00">
                  <c:v>44.19161871696388</c:v>
                </c:pt>
                <c:pt idx="45" formatCode="#,#00">
                  <c:v>56.103154374324085</c:v>
                </c:pt>
                <c:pt idx="46" formatCode="#,#00">
                  <c:v>48.696960953871077</c:v>
                </c:pt>
                <c:pt idx="47" formatCode="#,#00">
                  <c:v>44.036579490057989</c:v>
                </c:pt>
                <c:pt idx="48" formatCode="#,#00">
                  <c:v>32.047435175895139</c:v>
                </c:pt>
                <c:pt idx="49" formatCode="#,#00">
                  <c:v>25.692611720661848</c:v>
                </c:pt>
                <c:pt idx="50" formatCode="#,#00">
                  <c:v>40.256862773449221</c:v>
                </c:pt>
                <c:pt idx="51" formatCode="#,#00">
                  <c:v>55.264221582985293</c:v>
                </c:pt>
                <c:pt idx="52" formatCode="#,#00">
                  <c:v>57.995247664811437</c:v>
                </c:pt>
                <c:pt idx="53" formatCode="#,#00">
                  <c:v>56.551578589567043</c:v>
                </c:pt>
                <c:pt idx="54" formatCode="#,#00">
                  <c:v>50.692745242238004</c:v>
                </c:pt>
                <c:pt idx="55" formatCode="#,#00">
                  <c:v>57.419850378888839</c:v>
                </c:pt>
                <c:pt idx="56" formatCode="#,#00">
                  <c:v>55.864001551013189</c:v>
                </c:pt>
                <c:pt idx="57" formatCode="#,#00">
                  <c:v>57.231091884189858</c:v>
                </c:pt>
                <c:pt idx="58" formatCode="#,#00">
                  <c:v>57.782922550674776</c:v>
                </c:pt>
                <c:pt idx="59" formatCode="#,#00">
                  <c:v>65.120607077203374</c:v>
                </c:pt>
                <c:pt idx="60" formatCode="#,#00">
                  <c:v>72.398860959289237</c:v>
                </c:pt>
                <c:pt idx="61" formatCode="#,#00">
                  <c:v>73.752823473710194</c:v>
                </c:pt>
                <c:pt idx="62" formatCode="#,#00">
                  <c:v>76.768975957832836</c:v>
                </c:pt>
                <c:pt idx="63" formatCode="#,#00">
                  <c:v>76.410897630887419</c:v>
                </c:pt>
                <c:pt idx="64" formatCode="#,#00">
                  <c:v>75.206028618633283</c:v>
                </c:pt>
                <c:pt idx="65" formatCode="#,#00">
                  <c:v>61.553133316092129</c:v>
                </c:pt>
                <c:pt idx="66" formatCode="#,#00">
                  <c:v>49.143203499443757</c:v>
                </c:pt>
                <c:pt idx="67" formatCode="#,#00">
                  <c:v>37.628222533828506</c:v>
                </c:pt>
                <c:pt idx="68" formatCode="#,#00">
                  <c:v>30.897548040071587</c:v>
                </c:pt>
                <c:pt idx="69" formatCode="#,#00">
                  <c:v>30.835491650588029</c:v>
                </c:pt>
                <c:pt idx="70" formatCode="#,#00">
                  <c:v>30.28834311340923</c:v>
                </c:pt>
                <c:pt idx="71" formatCode="#,#00">
                  <c:v>24.424902188608133</c:v>
                </c:pt>
                <c:pt idx="72" formatCode="#,#00">
                  <c:v>21.80105788360407</c:v>
                </c:pt>
                <c:pt idx="73" formatCode="#,#00">
                  <c:v>0.52236647563643146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587-8441-B323-94D13B2342C3}"/>
            </c:ext>
          </c:extLst>
        </c:ser>
        <c:ser>
          <c:idx val="3"/>
          <c:order val="4"/>
          <c:tx>
            <c:v>Model</c:v>
          </c:tx>
          <c:spPr>
            <a:ln w="412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Model!$J$51:$J$207</c:f>
              <c:numCache>
                <c:formatCode>#,#00</c:formatCode>
                <c:ptCount val="157"/>
                <c:pt idx="0">
                  <c:v>1.0909090909090908</c:v>
                </c:pt>
                <c:pt idx="1">
                  <c:v>2.1818181818181817</c:v>
                </c:pt>
                <c:pt idx="2">
                  <c:v>3.2727272727272725</c:v>
                </c:pt>
                <c:pt idx="3">
                  <c:v>4.3636363636363633</c:v>
                </c:pt>
                <c:pt idx="4">
                  <c:v>5.4545454545454541</c:v>
                </c:pt>
                <c:pt idx="5">
                  <c:v>6.545454545454545</c:v>
                </c:pt>
                <c:pt idx="6">
                  <c:v>7.6363636363636358</c:v>
                </c:pt>
                <c:pt idx="7">
                  <c:v>8.7272727272727266</c:v>
                </c:pt>
                <c:pt idx="8">
                  <c:v>9.8181818181818183</c:v>
                </c:pt>
                <c:pt idx="9">
                  <c:v>10.909090909090908</c:v>
                </c:pt>
                <c:pt idx="10">
                  <c:v>12</c:v>
                </c:pt>
                <c:pt idx="11">
                  <c:v>13.09090909090909</c:v>
                </c:pt>
                <c:pt idx="12">
                  <c:v>14.181818181818178</c:v>
                </c:pt>
                <c:pt idx="13">
                  <c:v>15.272727272727268</c:v>
                </c:pt>
                <c:pt idx="14">
                  <c:v>16.36363636363636</c:v>
                </c:pt>
                <c:pt idx="15">
                  <c:v>17.454545454545446</c:v>
                </c:pt>
                <c:pt idx="16">
                  <c:v>18.545454545454536</c:v>
                </c:pt>
                <c:pt idx="17">
                  <c:v>19.636363636363626</c:v>
                </c:pt>
                <c:pt idx="18">
                  <c:v>20.727272727272716</c:v>
                </c:pt>
                <c:pt idx="19">
                  <c:v>21.818181818181806</c:v>
                </c:pt>
                <c:pt idx="20">
                  <c:v>22.909090909090896</c:v>
                </c:pt>
                <c:pt idx="21">
                  <c:v>23.999999999999986</c:v>
                </c:pt>
                <c:pt idx="22">
                  <c:v>25.090909090909076</c:v>
                </c:pt>
                <c:pt idx="23">
                  <c:v>26.181818181818166</c:v>
                </c:pt>
                <c:pt idx="24">
                  <c:v>27.272727272727259</c:v>
                </c:pt>
                <c:pt idx="25">
                  <c:v>28.363636363636353</c:v>
                </c:pt>
                <c:pt idx="26">
                  <c:v>29.454545454545446</c:v>
                </c:pt>
                <c:pt idx="27">
                  <c:v>30.545454545454536</c:v>
                </c:pt>
                <c:pt idx="28">
                  <c:v>31.63636363636363</c:v>
                </c:pt>
                <c:pt idx="29">
                  <c:v>32.72727272727272</c:v>
                </c:pt>
                <c:pt idx="30">
                  <c:v>33.818181818181813</c:v>
                </c:pt>
                <c:pt idx="31">
                  <c:v>34.909090909090907</c:v>
                </c:pt>
                <c:pt idx="32">
                  <c:v>36</c:v>
                </c:pt>
                <c:pt idx="33">
                  <c:v>37.090909090909093</c:v>
                </c:pt>
                <c:pt idx="34">
                  <c:v>38.181818181818187</c:v>
                </c:pt>
                <c:pt idx="35">
                  <c:v>39.272727272727273</c:v>
                </c:pt>
                <c:pt idx="36">
                  <c:v>40.363636363636367</c:v>
                </c:pt>
                <c:pt idx="37">
                  <c:v>41.45454545454546</c:v>
                </c:pt>
                <c:pt idx="38">
                  <c:v>42.545454545454554</c:v>
                </c:pt>
                <c:pt idx="39">
                  <c:v>43.636363636363647</c:v>
                </c:pt>
                <c:pt idx="40">
                  <c:v>44.727272727272741</c:v>
                </c:pt>
                <c:pt idx="41">
                  <c:v>45.818181818181827</c:v>
                </c:pt>
                <c:pt idx="42">
                  <c:v>46.909090909090921</c:v>
                </c:pt>
                <c:pt idx="43">
                  <c:v>48.000000000000014</c:v>
                </c:pt>
                <c:pt idx="44">
                  <c:v>49.090909090909108</c:v>
                </c:pt>
                <c:pt idx="45">
                  <c:v>50.181818181818194</c:v>
                </c:pt>
                <c:pt idx="46">
                  <c:v>51.27272727272728</c:v>
                </c:pt>
                <c:pt idx="47">
                  <c:v>52.363636363636367</c:v>
                </c:pt>
                <c:pt idx="48">
                  <c:v>53.454545454545453</c:v>
                </c:pt>
                <c:pt idx="49">
                  <c:v>54.54545454545454</c:v>
                </c:pt>
                <c:pt idx="50">
                  <c:v>55.636363636363626</c:v>
                </c:pt>
                <c:pt idx="51">
                  <c:v>56.727272727272712</c:v>
                </c:pt>
                <c:pt idx="52">
                  <c:v>57.818181818181799</c:v>
                </c:pt>
                <c:pt idx="53">
                  <c:v>58.909090909090892</c:v>
                </c:pt>
                <c:pt idx="54">
                  <c:v>59.999999999999979</c:v>
                </c:pt>
                <c:pt idx="55">
                  <c:v>61.090909090909065</c:v>
                </c:pt>
                <c:pt idx="56">
                  <c:v>62.181818181818151</c:v>
                </c:pt>
                <c:pt idx="57">
                  <c:v>63.272727272727238</c:v>
                </c:pt>
                <c:pt idx="58">
                  <c:v>64.363636363636317</c:v>
                </c:pt>
                <c:pt idx="59">
                  <c:v>65.454545454545411</c:v>
                </c:pt>
                <c:pt idx="60">
                  <c:v>66.54545454545449</c:v>
                </c:pt>
                <c:pt idx="61">
                  <c:v>67.636363636363583</c:v>
                </c:pt>
                <c:pt idx="62">
                  <c:v>68.727272727272677</c:v>
                </c:pt>
                <c:pt idx="63">
                  <c:v>69.818181818181756</c:v>
                </c:pt>
                <c:pt idx="64">
                  <c:v>70.90909090909085</c:v>
                </c:pt>
                <c:pt idx="65">
                  <c:v>71.999999999999929</c:v>
                </c:pt>
                <c:pt idx="66">
                  <c:v>73.090909090909022</c:v>
                </c:pt>
                <c:pt idx="67">
                  <c:v>74.181818181818102</c:v>
                </c:pt>
                <c:pt idx="68">
                  <c:v>75.272727272727195</c:v>
                </c:pt>
                <c:pt idx="69">
                  <c:v>76.363636363636274</c:v>
                </c:pt>
                <c:pt idx="70">
                  <c:v>77.454545454545368</c:v>
                </c:pt>
                <c:pt idx="71">
                  <c:v>78.545454545454447</c:v>
                </c:pt>
                <c:pt idx="72">
                  <c:v>79.636363636363541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87-8441-B323-94D13B234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825039"/>
        <c:axId val="745826719"/>
      </c:lineChart>
      <c:dateAx>
        <c:axId val="745825039"/>
        <c:scaling>
          <c:orientation val="minMax"/>
          <c:max val="44893"/>
          <c:min val="438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26719"/>
        <c:crosses val="autoZero"/>
        <c:auto val="1"/>
        <c:lblOffset val="100"/>
        <c:baseTimeUnit val="days"/>
        <c:majorUnit val="2"/>
        <c:majorTimeUnit val="months"/>
      </c:dateAx>
      <c:valAx>
        <c:axId val="745826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Overlijdens t.o.v. CBS</a:t>
                </a:r>
                <a:r>
                  <a:rPr lang="en-US" baseline="0"/>
                  <a:t> verwachting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250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0532847232940257"/>
          <c:y val="5.3378831632378526E-2"/>
          <c:w val="0.35821542836405329"/>
          <c:h val="0.14011533011676502"/>
        </c:manualLayout>
      </c:layout>
      <c:overlay val="0"/>
      <c:spPr>
        <a:solidFill>
          <a:schemeClr val="bg1">
            <a:lumMod val="85000"/>
            <a:alpha val="5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588335746039001E-2"/>
          <c:y val="3.2992020575741285E-2"/>
          <c:w val="0.87626475477674348"/>
          <c:h val="0.90645615482574926"/>
        </c:manualLayout>
      </c:layout>
      <c:areaChart>
        <c:grouping val="stacked"/>
        <c:varyColors val="0"/>
        <c:ser>
          <c:idx val="0"/>
          <c:order val="0"/>
          <c:tx>
            <c:v> Overlijdens overige oorzaken</c:v>
          </c:tx>
          <c:spPr>
            <a:solidFill>
              <a:srgbClr val="0070C0">
                <a:alpha val="21000"/>
              </a:srgbClr>
            </a:solidFill>
            <a:ln w="28575">
              <a:solidFill>
                <a:srgbClr val="0070C0"/>
              </a:solidFill>
            </a:ln>
            <a:effectLst/>
          </c:spPr>
          <c:cat>
            <c:numRef>
              <c:f>Model!$A$51:$A$210</c:f>
              <c:numCache>
                <c:formatCode>[$-409]d\-mmm\-yy;@</c:formatCode>
                <c:ptCount val="160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  <c:pt idx="100">
                  <c:v>44536</c:v>
                </c:pt>
                <c:pt idx="101">
                  <c:v>44543</c:v>
                </c:pt>
                <c:pt idx="102">
                  <c:v>44550</c:v>
                </c:pt>
                <c:pt idx="103">
                  <c:v>44557</c:v>
                </c:pt>
                <c:pt idx="104">
                  <c:v>44564</c:v>
                </c:pt>
                <c:pt idx="105">
                  <c:v>44571</c:v>
                </c:pt>
                <c:pt idx="106">
                  <c:v>44578</c:v>
                </c:pt>
                <c:pt idx="107">
                  <c:v>44585</c:v>
                </c:pt>
                <c:pt idx="108">
                  <c:v>44592</c:v>
                </c:pt>
                <c:pt idx="109">
                  <c:v>44599</c:v>
                </c:pt>
                <c:pt idx="110">
                  <c:v>44606</c:v>
                </c:pt>
                <c:pt idx="111">
                  <c:v>44613</c:v>
                </c:pt>
                <c:pt idx="112">
                  <c:v>44620</c:v>
                </c:pt>
                <c:pt idx="113">
                  <c:v>44627</c:v>
                </c:pt>
                <c:pt idx="114">
                  <c:v>44634</c:v>
                </c:pt>
                <c:pt idx="115">
                  <c:v>44641</c:v>
                </c:pt>
                <c:pt idx="116">
                  <c:v>44648</c:v>
                </c:pt>
                <c:pt idx="117">
                  <c:v>44655</c:v>
                </c:pt>
                <c:pt idx="118">
                  <c:v>44662</c:v>
                </c:pt>
                <c:pt idx="119">
                  <c:v>44669</c:v>
                </c:pt>
                <c:pt idx="120">
                  <c:v>44676</c:v>
                </c:pt>
                <c:pt idx="121">
                  <c:v>44683</c:v>
                </c:pt>
                <c:pt idx="122">
                  <c:v>44690</c:v>
                </c:pt>
                <c:pt idx="123">
                  <c:v>44697</c:v>
                </c:pt>
                <c:pt idx="124">
                  <c:v>44704</c:v>
                </c:pt>
                <c:pt idx="125">
                  <c:v>44711</c:v>
                </c:pt>
                <c:pt idx="126">
                  <c:v>44718</c:v>
                </c:pt>
                <c:pt idx="127">
                  <c:v>44725</c:v>
                </c:pt>
                <c:pt idx="128">
                  <c:v>44732</c:v>
                </c:pt>
                <c:pt idx="129">
                  <c:v>44739</c:v>
                </c:pt>
                <c:pt idx="130">
                  <c:v>44746</c:v>
                </c:pt>
                <c:pt idx="131">
                  <c:v>44753</c:v>
                </c:pt>
                <c:pt idx="132">
                  <c:v>44760</c:v>
                </c:pt>
                <c:pt idx="133">
                  <c:v>44767</c:v>
                </c:pt>
                <c:pt idx="134">
                  <c:v>44774</c:v>
                </c:pt>
                <c:pt idx="135">
                  <c:v>44781</c:v>
                </c:pt>
                <c:pt idx="136">
                  <c:v>44788</c:v>
                </c:pt>
                <c:pt idx="137">
                  <c:v>44795</c:v>
                </c:pt>
                <c:pt idx="138">
                  <c:v>44802</c:v>
                </c:pt>
                <c:pt idx="139">
                  <c:v>44809</c:v>
                </c:pt>
                <c:pt idx="140">
                  <c:v>44816</c:v>
                </c:pt>
                <c:pt idx="141">
                  <c:v>44823</c:v>
                </c:pt>
                <c:pt idx="142">
                  <c:v>44830</c:v>
                </c:pt>
                <c:pt idx="143">
                  <c:v>44837</c:v>
                </c:pt>
                <c:pt idx="144">
                  <c:v>44844</c:v>
                </c:pt>
                <c:pt idx="145">
                  <c:v>44851</c:v>
                </c:pt>
                <c:pt idx="146">
                  <c:v>44858</c:v>
                </c:pt>
                <c:pt idx="147">
                  <c:v>44865</c:v>
                </c:pt>
                <c:pt idx="148">
                  <c:v>44872</c:v>
                </c:pt>
                <c:pt idx="149">
                  <c:v>44879</c:v>
                </c:pt>
                <c:pt idx="150">
                  <c:v>44886</c:v>
                </c:pt>
                <c:pt idx="151">
                  <c:v>44893</c:v>
                </c:pt>
                <c:pt idx="152">
                  <c:v>44900</c:v>
                </c:pt>
                <c:pt idx="153">
                  <c:v>44907</c:v>
                </c:pt>
                <c:pt idx="154">
                  <c:v>44914</c:v>
                </c:pt>
                <c:pt idx="155">
                  <c:v>44921</c:v>
                </c:pt>
                <c:pt idx="156">
                  <c:v>44928</c:v>
                </c:pt>
                <c:pt idx="157">
                  <c:v>44935</c:v>
                </c:pt>
                <c:pt idx="158">
                  <c:v>44942</c:v>
                </c:pt>
                <c:pt idx="159">
                  <c:v>44949</c:v>
                </c:pt>
              </c:numCache>
            </c:numRef>
          </c:cat>
          <c:val>
            <c:numRef>
              <c:f>Model!$AS$51:$AS$210</c:f>
              <c:numCache>
                <c:formatCode>General</c:formatCode>
                <c:ptCount val="160"/>
                <c:pt idx="7" formatCode="#,#00">
                  <c:v>87.363448479480368</c:v>
                </c:pt>
                <c:pt idx="8" formatCode="#,#00">
                  <c:v>92.422434367541769</c:v>
                </c:pt>
                <c:pt idx="9" formatCode="#,#00">
                  <c:v>93.574660633484157</c:v>
                </c:pt>
                <c:pt idx="10" formatCode="#,#00">
                  <c:v>97.848140178296958</c:v>
                </c:pt>
                <c:pt idx="11" formatCode="#,#00">
                  <c:v>100.88216761184626</c:v>
                </c:pt>
                <c:pt idx="12" formatCode="#,#00">
                  <c:v>103.35051546391753</c:v>
                </c:pt>
                <c:pt idx="13" formatCode="#,#00">
                  <c:v>104.62962962962963</c:v>
                </c:pt>
                <c:pt idx="14" formatCode="#,#00">
                  <c:v>101.62326682448428</c:v>
                </c:pt>
                <c:pt idx="15" formatCode="#,#00">
                  <c:v>97.392795883361927</c:v>
                </c:pt>
                <c:pt idx="16" formatCode="#,#00">
                  <c:v>98.117811084001389</c:v>
                </c:pt>
                <c:pt idx="17" formatCode="#,#00">
                  <c:v>95.600140795494539</c:v>
                </c:pt>
                <c:pt idx="18" formatCode="#,#00">
                  <c:v>90.535271180432474</c:v>
                </c:pt>
                <c:pt idx="19" formatCode="#,#00">
                  <c:v>89.262705798138867</c:v>
                </c:pt>
                <c:pt idx="20" formatCode="#,#00">
                  <c:v>92.166064981949461</c:v>
                </c:pt>
                <c:pt idx="21" formatCode="#,#00">
                  <c:v>93.824918270977122</c:v>
                </c:pt>
                <c:pt idx="22" formatCode="#,#00">
                  <c:v>94.149908592321751</c:v>
                </c:pt>
                <c:pt idx="23" formatCode="#,#00">
                  <c:v>95.834855681402999</c:v>
                </c:pt>
                <c:pt idx="24" formatCode="#,#00">
                  <c:v>97.137614678899084</c:v>
                </c:pt>
                <c:pt idx="25" formatCode="#,#00">
                  <c:v>96.613912403386081</c:v>
                </c:pt>
                <c:pt idx="26" formatCode="#,#00">
                  <c:v>95.703268453911122</c:v>
                </c:pt>
                <c:pt idx="27" formatCode="#,#00">
                  <c:v>95.402721588819418</c:v>
                </c:pt>
                <c:pt idx="28" formatCode="#,#00">
                  <c:v>92.647058823529406</c:v>
                </c:pt>
                <c:pt idx="29" formatCode="#,#00">
                  <c:v>98.079054303657188</c:v>
                </c:pt>
                <c:pt idx="30" formatCode="#,#00">
                  <c:v>98.399702270189806</c:v>
                </c:pt>
                <c:pt idx="31" formatCode="#,#00">
                  <c:v>97.464578672632371</c:v>
                </c:pt>
                <c:pt idx="32" formatCode="#,#00">
                  <c:v>118.28400149868865</c:v>
                </c:pt>
                <c:pt idx="33" formatCode="#,#00">
                  <c:v>105.44498685692828</c:v>
                </c:pt>
                <c:pt idx="34" formatCode="#,#00">
                  <c:v>101.38732658417698</c:v>
                </c:pt>
                <c:pt idx="35" formatCode="#,#00">
                  <c:v>99.58893871449925</c:v>
                </c:pt>
                <c:pt idx="36" formatCode="#,#00">
                  <c:v>100.44477390659748</c:v>
                </c:pt>
                <c:pt idx="37" formatCode="#,#00">
                  <c:v>97.251740564309273</c:v>
                </c:pt>
                <c:pt idx="38" formatCode="#,#00">
                  <c:v>100</c:v>
                </c:pt>
                <c:pt idx="39" formatCode="#,#00">
                  <c:v>100.7537688442211</c:v>
                </c:pt>
                <c:pt idx="40" formatCode="#,#00">
                  <c:v>98.076237976487349</c:v>
                </c:pt>
                <c:pt idx="41" formatCode="#,#00">
                  <c:v>98.203592814371262</c:v>
                </c:pt>
                <c:pt idx="42" formatCode="#,#00">
                  <c:v>98.008385744234801</c:v>
                </c:pt>
                <c:pt idx="43" formatCode="#,#00">
                  <c:v>97.992384908272754</c:v>
                </c:pt>
                <c:pt idx="44" formatCode="#,#00">
                  <c:v>92.866988283942106</c:v>
                </c:pt>
                <c:pt idx="45" formatCode="#,#00">
                  <c:v>95.429740791268756</c:v>
                </c:pt>
                <c:pt idx="46" formatCode="#,#00">
                  <c:v>89.737550471063258</c:v>
                </c:pt>
                <c:pt idx="47" formatCode="#,#00">
                  <c:v>91.40106241699867</c:v>
                </c:pt>
                <c:pt idx="48" formatCode="#,#00">
                  <c:v>96.015805070793547</c:v>
                </c:pt>
                <c:pt idx="49" formatCode="#,#00">
                  <c:v>94.129032258064512</c:v>
                </c:pt>
                <c:pt idx="50" formatCode="#,#00">
                  <c:v>93.714466203411249</c:v>
                </c:pt>
                <c:pt idx="51" formatCode="#,#00">
                  <c:v>85.133457479826191</c:v>
                </c:pt>
                <c:pt idx="52" formatCode="#,#00">
                  <c:v>81.996325780771585</c:v>
                </c:pt>
                <c:pt idx="53" formatCode="#,#00">
                  <c:v>90.63161075853732</c:v>
                </c:pt>
                <c:pt idx="54" formatCode="#,#00">
                  <c:v>84.534848938079563</c:v>
                </c:pt>
                <c:pt idx="55" formatCode="#,#00">
                  <c:v>85.248815165876778</c:v>
                </c:pt>
                <c:pt idx="56" formatCode="#,#00">
                  <c:v>84.496350364963504</c:v>
                </c:pt>
                <c:pt idx="57" formatCode="#,#00">
                  <c:v>84.854651162790702</c:v>
                </c:pt>
                <c:pt idx="58" formatCode="#,#00">
                  <c:v>83.255678509027376</c:v>
                </c:pt>
                <c:pt idx="59" formatCode="#,#00">
                  <c:v>83.58035454809648</c:v>
                </c:pt>
                <c:pt idx="60" formatCode="#,#00">
                  <c:v>79.093567251461991</c:v>
                </c:pt>
                <c:pt idx="61" formatCode="#,#00">
                  <c:v>79.255319148936167</c:v>
                </c:pt>
                <c:pt idx="62" formatCode="#,#00">
                  <c:v>85.449656408724238</c:v>
                </c:pt>
                <c:pt idx="63" formatCode="#,#00">
                  <c:v>81.917808219178085</c:v>
                </c:pt>
                <c:pt idx="64" formatCode="#,#00">
                  <c:v>84.524180967238692</c:v>
                </c:pt>
                <c:pt idx="65" formatCode="#,#00">
                  <c:v>89.725590299936187</c:v>
                </c:pt>
                <c:pt idx="66" formatCode="#,#00">
                  <c:v>92.73084479371316</c:v>
                </c:pt>
                <c:pt idx="67" formatCode="#,#00">
                  <c:v>93.503014065639647</c:v>
                </c:pt>
                <c:pt idx="68" formatCode="#,#00">
                  <c:v>96.569293478260875</c:v>
                </c:pt>
                <c:pt idx="69" formatCode="#,#00">
                  <c:v>96.82430100103555</c:v>
                </c:pt>
                <c:pt idx="70" formatCode="#,#00">
                  <c:v>94.736842105263165</c:v>
                </c:pt>
                <c:pt idx="71" formatCode="#,#00">
                  <c:v>97.297297297297291</c:v>
                </c:pt>
                <c:pt idx="72" formatCode="#,#00">
                  <c:v>99.184686281460472</c:v>
                </c:pt>
                <c:pt idx="73" formatCode="#,#00">
                  <c:v>96.210225241329994</c:v>
                </c:pt>
                <c:pt idx="74" formatCode="#,#00">
                  <c:v>104.06474820143885</c:v>
                </c:pt>
                <c:pt idx="75" formatCode="#,#00">
                  <c:v>102.06372194062274</c:v>
                </c:pt>
                <c:pt idx="76" formatCode="#,#00">
                  <c:v>101.95369030390738</c:v>
                </c:pt>
                <c:pt idx="77" formatCode="#,#00">
                  <c:v>96.18320610687023</c:v>
                </c:pt>
                <c:pt idx="78" formatCode="#,#00">
                  <c:v>100.9114108640175</c:v>
                </c:pt>
                <c:pt idx="79" formatCode="#,#00">
                  <c:v>102.36363636363636</c:v>
                </c:pt>
                <c:pt idx="80" formatCode="#,#00">
                  <c:v>103.89799635701274</c:v>
                </c:pt>
                <c:pt idx="81" formatCode="#,#00">
                  <c:v>98.543866035675279</c:v>
                </c:pt>
                <c:pt idx="82" formatCode="#,#00">
                  <c:v>103.65764447695685</c:v>
                </c:pt>
                <c:pt idx="83" formatCode="#,#00">
                  <c:v>104.9023221525986</c:v>
                </c:pt>
                <c:pt idx="84" formatCode="#,#00">
                  <c:v>100.81240768094534</c:v>
                </c:pt>
                <c:pt idx="85" formatCode="#,#00">
                  <c:v>103.7847866419295</c:v>
                </c:pt>
                <c:pt idx="86" formatCode="#,#00">
                  <c:v>104.76190476190476</c:v>
                </c:pt>
                <c:pt idx="87" formatCode="#,#00">
                  <c:v>102.71073152617899</c:v>
                </c:pt>
                <c:pt idx="88" formatCode="#,#00">
                  <c:v>110.51073279052554</c:v>
                </c:pt>
                <c:pt idx="89" formatCode="#,#00">
                  <c:v>103.48751835535977</c:v>
                </c:pt>
                <c:pt idx="90" formatCode="#,#00">
                  <c:v>102.46823956442832</c:v>
                </c:pt>
                <c:pt idx="91" formatCode="#,#00">
                  <c:v>108.17134629229662</c:v>
                </c:pt>
                <c:pt idx="92" formatCode="#,#00">
                  <c:v>106.15001777461785</c:v>
                </c:pt>
                <c:pt idx="93" formatCode="#,#00">
                  <c:v>104.02116402116403</c:v>
                </c:pt>
                <c:pt idx="94" formatCode="#,#00">
                  <c:v>107.88555478018144</c:v>
                </c:pt>
                <c:pt idx="95" formatCode="#,#00">
                  <c:v>106.61128418137764</c:v>
                </c:pt>
                <c:pt idx="96" formatCode="#,#00">
                  <c:v>106.1364415495372</c:v>
                </c:pt>
                <c:pt idx="97" formatCode="#,#00">
                  <c:v>109.82935153583618</c:v>
                </c:pt>
                <c:pt idx="98" formatCode="#,#00">
                  <c:v>106.95945945945945</c:v>
                </c:pt>
                <c:pt idx="99" formatCode="#,#00">
                  <c:v>105.33155614795068</c:v>
                </c:pt>
                <c:pt idx="100" formatCode="#,#00">
                  <c:v>108.6785009861933</c:v>
                </c:pt>
                <c:pt idx="101" formatCode="#,#00">
                  <c:v>107.8604044357469</c:v>
                </c:pt>
                <c:pt idx="102" formatCode="#,#00">
                  <c:v>103.76996805111821</c:v>
                </c:pt>
                <c:pt idx="103" formatCode="#,#00">
                  <c:v>98.153942428035037</c:v>
                </c:pt>
                <c:pt idx="104" formatCode="#,#00">
                  <c:v>98.585920688595138</c:v>
                </c:pt>
                <c:pt idx="105" formatCode="#,#00">
                  <c:v>94.489611562782301</c:v>
                </c:pt>
                <c:pt idx="106" formatCode="#,#00">
                  <c:v>87.216924910607872</c:v>
                </c:pt>
                <c:pt idx="107" formatCode="#,#00">
                  <c:v>88.731563421828909</c:v>
                </c:pt>
                <c:pt idx="108" formatCode="#,#00">
                  <c:v>87.725421756835374</c:v>
                </c:pt>
                <c:pt idx="109" formatCode="#,#00">
                  <c:v>88.100752750434282</c:v>
                </c:pt>
                <c:pt idx="110" formatCode="#,#00">
                  <c:v>86.335944299390775</c:v>
                </c:pt>
                <c:pt idx="111" formatCode="#,#00">
                  <c:v>89.290882778581761</c:v>
                </c:pt>
                <c:pt idx="112" formatCode="#,#00">
                  <c:v>90.212642004078063</c:v>
                </c:pt>
                <c:pt idx="113" formatCode="#,#00">
                  <c:v>88.224904327347659</c:v>
                </c:pt>
                <c:pt idx="114" formatCode="#,#00">
                  <c:v>91.428571428571431</c:v>
                </c:pt>
                <c:pt idx="115" formatCode="#,#00">
                  <c:v>96.604002425712551</c:v>
                </c:pt>
                <c:pt idx="116" formatCode="#,#00">
                  <c:v>100.40410320174075</c:v>
                </c:pt>
                <c:pt idx="117" formatCode="#,#00">
                  <c:v>102.41576605212968</c:v>
                </c:pt>
                <c:pt idx="118" formatCode="#,#00">
                  <c:v>106.94716242661448</c:v>
                </c:pt>
                <c:pt idx="119" formatCode="#,#00">
                  <c:v>108.24157490824157</c:v>
                </c:pt>
                <c:pt idx="120" formatCode="#,#00">
                  <c:v>103.72250423011845</c:v>
                </c:pt>
                <c:pt idx="121" formatCode="#,#00">
                  <c:v>103.81705639614856</c:v>
                </c:pt>
                <c:pt idx="122" formatCode="#,#00">
                  <c:v>105.86805555555556</c:v>
                </c:pt>
                <c:pt idx="123" formatCode="#,#00">
                  <c:v>106.99300699300699</c:v>
                </c:pt>
                <c:pt idx="124" formatCode="#,#00">
                  <c:v>105.7909604519774</c:v>
                </c:pt>
                <c:pt idx="125" formatCode="#,#00">
                  <c:v>102.42165242165242</c:v>
                </c:pt>
                <c:pt idx="126" formatCode="#,#00">
                  <c:v>104.98029380150484</c:v>
                </c:pt>
                <c:pt idx="127" formatCode="#,#00">
                  <c:v>104.94049765596827</c:v>
                </c:pt>
                <c:pt idx="128" formatCode="#,#00">
                  <c:v>105.62162162162163</c:v>
                </c:pt>
                <c:pt idx="129" formatCode="#,#00">
                  <c:v>111.0065170166546</c:v>
                </c:pt>
                <c:pt idx="130" formatCode="#,#00">
                  <c:v>107.0079883805374</c:v>
                </c:pt>
                <c:pt idx="131" formatCode="#,#00">
                  <c:v>105.18115942028986</c:v>
                </c:pt>
                <c:pt idx="132" formatCode="#,#00">
                  <c:v>107.54716981132076</c:v>
                </c:pt>
                <c:pt idx="133" formatCode="#,#00">
                  <c:v>110.7324147933285</c:v>
                </c:pt>
                <c:pt idx="134" formatCode="#,#00">
                  <c:v>111.60714285714286</c:v>
                </c:pt>
                <c:pt idx="135" formatCode="#,#00">
                  <c:v>104.4970631424376</c:v>
                </c:pt>
                <c:pt idx="136" formatCode="#,#00">
                  <c:v>105.5167340934167</c:v>
                </c:pt>
                <c:pt idx="137" formatCode="#,#00">
                  <c:v>111.01663585951941</c:v>
                </c:pt>
                <c:pt idx="138" formatCode="#,#00">
                  <c:v>110.94849944423861</c:v>
                </c:pt>
                <c:pt idx="139" formatCode="#,#00">
                  <c:v>108.50906400295968</c:v>
                </c:pt>
                <c:pt idx="140" formatCode="#,#00">
                  <c:v>106.35827497235533</c:v>
                </c:pt>
                <c:pt idx="141" formatCode="#,#00">
                  <c:v>101.26142595978062</c:v>
                </c:pt>
                <c:pt idx="142" formatCode="#,#00">
                  <c:v>107.21258134490239</c:v>
                </c:pt>
                <c:pt idx="143" formatCode="#,#00">
                  <c:v>109.2147723198279</c:v>
                </c:pt>
                <c:pt idx="144" formatCode="#,#00">
                  <c:v>114.84065155807366</c:v>
                </c:pt>
                <c:pt idx="145" formatCode="#,#00">
                  <c:v>112.30147575544623</c:v>
                </c:pt>
                <c:pt idx="146" formatCode="#,#00">
                  <c:v>113.72480889506602</c:v>
                </c:pt>
                <c:pt idx="147" formatCode="#,#00">
                  <c:v>111.11685625646329</c:v>
                </c:pt>
                <c:pt idx="148" formatCode="#,#00">
                  <c:v>108.11133879781421</c:v>
                </c:pt>
                <c:pt idx="149" formatCode="#,#00">
                  <c:v>105.84155049302959</c:v>
                </c:pt>
                <c:pt idx="150" formatCode="#,#00">
                  <c:v>106.24158815612383</c:v>
                </c:pt>
                <c:pt idx="151" formatCode="#,#00">
                  <c:v>110.84633255891139</c:v>
                </c:pt>
                <c:pt idx="152" formatCode="#,#00">
                  <c:v>110.63523248199083</c:v>
                </c:pt>
                <c:pt idx="153" formatCode="#,#00">
                  <c:v>#N/A</c:v>
                </c:pt>
                <c:pt idx="154" formatCode="#,#00">
                  <c:v>#N/A</c:v>
                </c:pt>
                <c:pt idx="155" formatCode="#,#00">
                  <c:v>#N/A</c:v>
                </c:pt>
                <c:pt idx="156" formatCode="#,#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5-6E4C-B203-4DA2B227EAB3}"/>
            </c:ext>
          </c:extLst>
        </c:ser>
        <c:ser>
          <c:idx val="2"/>
          <c:order val="1"/>
          <c:tx>
            <c:v> Met corona</c:v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Model!$A$51:$A$210</c:f>
              <c:numCache>
                <c:formatCode>[$-409]d\-mmm\-yy;@</c:formatCode>
                <c:ptCount val="160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  <c:pt idx="100">
                  <c:v>44536</c:v>
                </c:pt>
                <c:pt idx="101">
                  <c:v>44543</c:v>
                </c:pt>
                <c:pt idx="102">
                  <c:v>44550</c:v>
                </c:pt>
                <c:pt idx="103">
                  <c:v>44557</c:v>
                </c:pt>
                <c:pt idx="104">
                  <c:v>44564</c:v>
                </c:pt>
                <c:pt idx="105">
                  <c:v>44571</c:v>
                </c:pt>
                <c:pt idx="106">
                  <c:v>44578</c:v>
                </c:pt>
                <c:pt idx="107">
                  <c:v>44585</c:v>
                </c:pt>
                <c:pt idx="108">
                  <c:v>44592</c:v>
                </c:pt>
                <c:pt idx="109">
                  <c:v>44599</c:v>
                </c:pt>
                <c:pt idx="110">
                  <c:v>44606</c:v>
                </c:pt>
                <c:pt idx="111">
                  <c:v>44613</c:v>
                </c:pt>
                <c:pt idx="112">
                  <c:v>44620</c:v>
                </c:pt>
                <c:pt idx="113">
                  <c:v>44627</c:v>
                </c:pt>
                <c:pt idx="114">
                  <c:v>44634</c:v>
                </c:pt>
                <c:pt idx="115">
                  <c:v>44641</c:v>
                </c:pt>
                <c:pt idx="116">
                  <c:v>44648</c:v>
                </c:pt>
                <c:pt idx="117">
                  <c:v>44655</c:v>
                </c:pt>
                <c:pt idx="118">
                  <c:v>44662</c:v>
                </c:pt>
                <c:pt idx="119">
                  <c:v>44669</c:v>
                </c:pt>
                <c:pt idx="120">
                  <c:v>44676</c:v>
                </c:pt>
                <c:pt idx="121">
                  <c:v>44683</c:v>
                </c:pt>
                <c:pt idx="122">
                  <c:v>44690</c:v>
                </c:pt>
                <c:pt idx="123">
                  <c:v>44697</c:v>
                </c:pt>
                <c:pt idx="124">
                  <c:v>44704</c:v>
                </c:pt>
                <c:pt idx="125">
                  <c:v>44711</c:v>
                </c:pt>
                <c:pt idx="126">
                  <c:v>44718</c:v>
                </c:pt>
                <c:pt idx="127">
                  <c:v>44725</c:v>
                </c:pt>
                <c:pt idx="128">
                  <c:v>44732</c:v>
                </c:pt>
                <c:pt idx="129">
                  <c:v>44739</c:v>
                </c:pt>
                <c:pt idx="130">
                  <c:v>44746</c:v>
                </c:pt>
                <c:pt idx="131">
                  <c:v>44753</c:v>
                </c:pt>
                <c:pt idx="132">
                  <c:v>44760</c:v>
                </c:pt>
                <c:pt idx="133">
                  <c:v>44767</c:v>
                </c:pt>
                <c:pt idx="134">
                  <c:v>44774</c:v>
                </c:pt>
                <c:pt idx="135">
                  <c:v>44781</c:v>
                </c:pt>
                <c:pt idx="136">
                  <c:v>44788</c:v>
                </c:pt>
                <c:pt idx="137">
                  <c:v>44795</c:v>
                </c:pt>
                <c:pt idx="138">
                  <c:v>44802</c:v>
                </c:pt>
                <c:pt idx="139">
                  <c:v>44809</c:v>
                </c:pt>
                <c:pt idx="140">
                  <c:v>44816</c:v>
                </c:pt>
                <c:pt idx="141">
                  <c:v>44823</c:v>
                </c:pt>
                <c:pt idx="142">
                  <c:v>44830</c:v>
                </c:pt>
                <c:pt idx="143">
                  <c:v>44837</c:v>
                </c:pt>
                <c:pt idx="144">
                  <c:v>44844</c:v>
                </c:pt>
                <c:pt idx="145">
                  <c:v>44851</c:v>
                </c:pt>
                <c:pt idx="146">
                  <c:v>44858</c:v>
                </c:pt>
                <c:pt idx="147">
                  <c:v>44865</c:v>
                </c:pt>
                <c:pt idx="148">
                  <c:v>44872</c:v>
                </c:pt>
                <c:pt idx="149">
                  <c:v>44879</c:v>
                </c:pt>
                <c:pt idx="150">
                  <c:v>44886</c:v>
                </c:pt>
                <c:pt idx="151">
                  <c:v>44893</c:v>
                </c:pt>
                <c:pt idx="152">
                  <c:v>44900</c:v>
                </c:pt>
                <c:pt idx="153">
                  <c:v>44907</c:v>
                </c:pt>
                <c:pt idx="154">
                  <c:v>44914</c:v>
                </c:pt>
                <c:pt idx="155">
                  <c:v>44921</c:v>
                </c:pt>
                <c:pt idx="156">
                  <c:v>44928</c:v>
                </c:pt>
                <c:pt idx="157">
                  <c:v>44935</c:v>
                </c:pt>
                <c:pt idx="158">
                  <c:v>44942</c:v>
                </c:pt>
                <c:pt idx="159">
                  <c:v>44949</c:v>
                </c:pt>
              </c:numCache>
            </c:numRef>
          </c:cat>
          <c:val>
            <c:numRef>
              <c:f>Model!$X$50:$X$210</c:f>
              <c:numCache>
                <c:formatCode>#,#00</c:formatCode>
                <c:ptCount val="16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1.6454134101192924E-2</c:v>
                </c:pt>
                <c:pt idx="11">
                  <c:v>0.12911158930218261</c:v>
                </c:pt>
                <c:pt idx="12">
                  <c:v>1.6992610414160507</c:v>
                </c:pt>
                <c:pt idx="13">
                  <c:v>5.7111059044048718</c:v>
                </c:pt>
                <c:pt idx="14">
                  <c:v>9.7020202020202007</c:v>
                </c:pt>
                <c:pt idx="15">
                  <c:v>10.940449472745714</c:v>
                </c:pt>
                <c:pt idx="16">
                  <c:v>8.7961328551379978</c:v>
                </c:pt>
                <c:pt idx="17">
                  <c:v>7.0781710447099044</c:v>
                </c:pt>
                <c:pt idx="18">
                  <c:v>4.6101564749927979</c:v>
                </c:pt>
                <c:pt idx="19">
                  <c:v>3.1961586800296455</c:v>
                </c:pt>
                <c:pt idx="20">
                  <c:v>2.2099303702739626</c:v>
                </c:pt>
                <c:pt idx="21">
                  <c:v>1.7946832950443048</c:v>
                </c:pt>
                <c:pt idx="22">
                  <c:v>1.2989466037050481</c:v>
                </c:pt>
                <c:pt idx="23">
                  <c:v>0.98161874688382855</c:v>
                </c:pt>
                <c:pt idx="24">
                  <c:v>0.63134819145049292</c:v>
                </c:pt>
                <c:pt idx="25">
                  <c:v>0.49040867389491222</c:v>
                </c:pt>
                <c:pt idx="26">
                  <c:v>0.35493692909960839</c:v>
                </c:pt>
                <c:pt idx="27">
                  <c:v>0.34614228958701959</c:v>
                </c:pt>
                <c:pt idx="28">
                  <c:v>0.28085191748303179</c:v>
                </c:pt>
                <c:pt idx="29">
                  <c:v>9.3048128342245975E-2</c:v>
                </c:pt>
                <c:pt idx="30">
                  <c:v>0.21761762434093423</c:v>
                </c:pt>
                <c:pt idx="31">
                  <c:v>0.27688872348343879</c:v>
                </c:pt>
                <c:pt idx="32">
                  <c:v>0.36444986780557248</c:v>
                </c:pt>
                <c:pt idx="33">
                  <c:v>0.70138628699887595</c:v>
                </c:pt>
                <c:pt idx="34">
                  <c:v>0.66855562762434717</c:v>
                </c:pt>
                <c:pt idx="35">
                  <c:v>0.44380816034359338</c:v>
                </c:pt>
                <c:pt idx="36">
                  <c:v>0.39624949041989405</c:v>
                </c:pt>
                <c:pt idx="37">
                  <c:v>0.47873845946492355</c:v>
                </c:pt>
                <c:pt idx="38">
                  <c:v>1.0177554215663414</c:v>
                </c:pt>
                <c:pt idx="39">
                  <c:v>2.1489164904862581</c:v>
                </c:pt>
                <c:pt idx="40">
                  <c:v>3.0542321999608433</c:v>
                </c:pt>
                <c:pt idx="41">
                  <c:v>4.2862972439032294</c:v>
                </c:pt>
                <c:pt idx="42">
                  <c:v>7.0042588619552362</c:v>
                </c:pt>
                <c:pt idx="43">
                  <c:v>10.538974652182203</c:v>
                </c:pt>
                <c:pt idx="44">
                  <c:v>14.222222222222227</c:v>
                </c:pt>
                <c:pt idx="45">
                  <c:v>15.123112586930649</c:v>
                </c:pt>
                <c:pt idx="46">
                  <c:v>13.384100210839639</c:v>
                </c:pt>
                <c:pt idx="47">
                  <c:v>11.524287287409766</c:v>
                </c:pt>
                <c:pt idx="48">
                  <c:v>11.335023542194858</c:v>
                </c:pt>
                <c:pt idx="49">
                  <c:v>10.807076361241654</c:v>
                </c:pt>
                <c:pt idx="50">
                  <c:v>12.263929618768328</c:v>
                </c:pt>
                <c:pt idx="51">
                  <c:v>16.553839085740535</c:v>
                </c:pt>
                <c:pt idx="52">
                  <c:v>19.789402403927539</c:v>
                </c:pt>
                <c:pt idx="53">
                  <c:v>21.048933919723872</c:v>
                </c:pt>
                <c:pt idx="54">
                  <c:v>20.384076485617733</c:v>
                </c:pt>
                <c:pt idx="55">
                  <c:v>18.414597666766372</c:v>
                </c:pt>
                <c:pt idx="56">
                  <c:v>17.806118052563544</c:v>
                </c:pt>
                <c:pt idx="57">
                  <c:v>14.923636363636355</c:v>
                </c:pt>
                <c:pt idx="58">
                  <c:v>13.519027484143754</c:v>
                </c:pt>
                <c:pt idx="59">
                  <c:v>12.95144808598506</c:v>
                </c:pt>
                <c:pt idx="60">
                  <c:v>12.402314337798199</c:v>
                </c:pt>
                <c:pt idx="61">
                  <c:v>9.7677830940988777</c:v>
                </c:pt>
                <c:pt idx="62">
                  <c:v>8.4545454545454479</c:v>
                </c:pt>
                <c:pt idx="63">
                  <c:v>7.9055870929190251</c:v>
                </c:pt>
                <c:pt idx="64">
                  <c:v>7.4812785388127789</c:v>
                </c:pt>
                <c:pt idx="65">
                  <c:v>7.4117146504041918</c:v>
                </c:pt>
                <c:pt idx="66">
                  <c:v>8.4084237396298587</c:v>
                </c:pt>
                <c:pt idx="67">
                  <c:v>7.8978388998035278</c:v>
                </c:pt>
                <c:pt idx="68">
                  <c:v>8.5709066553004849</c:v>
                </c:pt>
                <c:pt idx="69">
                  <c:v>7.6960227272727195</c:v>
                </c:pt>
                <c:pt idx="70">
                  <c:v>8.3823390968713625</c:v>
                </c:pt>
                <c:pt idx="71">
                  <c:v>7.6131689850755642</c:v>
                </c:pt>
                <c:pt idx="72">
                  <c:v>6.6993841539296008</c:v>
                </c:pt>
                <c:pt idx="73">
                  <c:v>5.3636685894750347</c:v>
                </c:pt>
                <c:pt idx="74">
                  <c:v>3.2892384697890598</c:v>
                </c:pt>
                <c:pt idx="75">
                  <c:v>3.3381294964028783</c:v>
                </c:pt>
                <c:pt idx="76">
                  <c:v>1.8537291817523533</c:v>
                </c:pt>
                <c:pt idx="77">
                  <c:v>1.4761215629522433</c:v>
                </c:pt>
                <c:pt idx="78">
                  <c:v>0.7851690294438386</c:v>
                </c:pt>
                <c:pt idx="79">
                  <c:v>0.6707983959168794</c:v>
                </c:pt>
                <c:pt idx="80">
                  <c:v>0.61090909090909096</c:v>
                </c:pt>
                <c:pt idx="81">
                  <c:v>0.55373406193078323</c:v>
                </c:pt>
                <c:pt idx="82">
                  <c:v>1.9803421914816166</c:v>
                </c:pt>
                <c:pt idx="83">
                  <c:v>2.1360643745427947</c:v>
                </c:pt>
                <c:pt idx="84">
                  <c:v>3.2141540729819389</c:v>
                </c:pt>
                <c:pt idx="85">
                  <c:v>3.013293943870015</c:v>
                </c:pt>
                <c:pt idx="86">
                  <c:v>2.7606679035250465</c:v>
                </c:pt>
                <c:pt idx="87">
                  <c:v>3.1547619047619055</c:v>
                </c:pt>
                <c:pt idx="88">
                  <c:v>2.5844782770144823</c:v>
                </c:pt>
                <c:pt idx="89">
                  <c:v>2.7535159141376759</c:v>
                </c:pt>
                <c:pt idx="90">
                  <c:v>2.790014684287812</c:v>
                </c:pt>
                <c:pt idx="91">
                  <c:v>1.7713248638838475</c:v>
                </c:pt>
                <c:pt idx="92">
                  <c:v>1.7278617710583153</c:v>
                </c:pt>
                <c:pt idx="93">
                  <c:v>2.1613935300391041</c:v>
                </c:pt>
                <c:pt idx="94">
                  <c:v>2.9065255731922397</c:v>
                </c:pt>
                <c:pt idx="95">
                  <c:v>4.7732030704815083</c:v>
                </c:pt>
                <c:pt idx="96">
                  <c:v>8.2796815507095882</c:v>
                </c:pt>
                <c:pt idx="97">
                  <c:v>11.217003770997602</c:v>
                </c:pt>
                <c:pt idx="98">
                  <c:v>15.26279863481229</c:v>
                </c:pt>
                <c:pt idx="99">
                  <c:v>22.351351351351351</c:v>
                </c:pt>
                <c:pt idx="100">
                  <c:v>27.350883038987003</c:v>
                </c:pt>
                <c:pt idx="101">
                  <c:v>28.402366863905325</c:v>
                </c:pt>
                <c:pt idx="102">
                  <c:v>27.527723418134379</c:v>
                </c:pt>
                <c:pt idx="103">
                  <c:v>19.987220447284344</c:v>
                </c:pt>
                <c:pt idx="104">
                  <c:v>14.918648310387985</c:v>
                </c:pt>
                <c:pt idx="105">
                  <c:v>10.181371042114973</c:v>
                </c:pt>
                <c:pt idx="106">
                  <c:v>7.1062932851550737</c:v>
                </c:pt>
                <c:pt idx="107">
                  <c:v>5.3635280095351607</c:v>
                </c:pt>
                <c:pt idx="108">
                  <c:v>4.2241887905604729</c:v>
                </c:pt>
                <c:pt idx="109">
                  <c:v>4.3048283885980219</c:v>
                </c:pt>
                <c:pt idx="110">
                  <c:v>5.5356108859293576</c:v>
                </c:pt>
                <c:pt idx="111">
                  <c:v>6.3127357122135201</c:v>
                </c:pt>
                <c:pt idx="112">
                  <c:v>6.6917510853835021</c:v>
                </c:pt>
                <c:pt idx="113">
                  <c:v>5.8258083309059128</c:v>
                </c:pt>
                <c:pt idx="114">
                  <c:v>5.510744774801295</c:v>
                </c:pt>
                <c:pt idx="115">
                  <c:v>7.3571428571428568</c:v>
                </c:pt>
                <c:pt idx="116">
                  <c:v>9.8726500909642212</c:v>
                </c:pt>
                <c:pt idx="117">
                  <c:v>9.6238731737643786</c:v>
                </c:pt>
                <c:pt idx="118">
                  <c:v>8.5441830896376345</c:v>
                </c:pt>
                <c:pt idx="119">
                  <c:v>7.4885844748858457</c:v>
                </c:pt>
                <c:pt idx="120">
                  <c:v>6.0326993660326993</c:v>
                </c:pt>
                <c:pt idx="121">
                  <c:v>4.4940778341793575</c:v>
                </c:pt>
                <c:pt idx="122">
                  <c:v>3.108665749656121</c:v>
                </c:pt>
                <c:pt idx="123">
                  <c:v>1.9444444444444444</c:v>
                </c:pt>
                <c:pt idx="124">
                  <c:v>1.6503496503496504</c:v>
                </c:pt>
                <c:pt idx="125">
                  <c:v>1.4971751412429382</c:v>
                </c:pt>
                <c:pt idx="126">
                  <c:v>1.1680911680911683</c:v>
                </c:pt>
                <c:pt idx="127">
                  <c:v>0.83124328197778585</c:v>
                </c:pt>
                <c:pt idx="128">
                  <c:v>0.80778939776415437</c:v>
                </c:pt>
                <c:pt idx="129">
                  <c:v>2.1045045045045048</c:v>
                </c:pt>
                <c:pt idx="130">
                  <c:v>1.8826937002172339</c:v>
                </c:pt>
                <c:pt idx="131">
                  <c:v>4.0087145969498907</c:v>
                </c:pt>
                <c:pt idx="132">
                  <c:v>1.8260869565217395</c:v>
                </c:pt>
                <c:pt idx="133">
                  <c:v>3.4542815674891147</c:v>
                </c:pt>
                <c:pt idx="134">
                  <c:v>3.6548223350253815</c:v>
                </c:pt>
                <c:pt idx="135">
                  <c:v>1.9387755102040816</c:v>
                </c:pt>
                <c:pt idx="136">
                  <c:v>3.186490455212923</c:v>
                </c:pt>
                <c:pt idx="137">
                  <c:v>3.2953291651342407</c:v>
                </c:pt>
                <c:pt idx="138">
                  <c:v>2.0702402957486146</c:v>
                </c:pt>
                <c:pt idx="139">
                  <c:v>1.141163393849574</c:v>
                </c:pt>
                <c:pt idx="140">
                  <c:v>0.82870884202737694</c:v>
                </c:pt>
                <c:pt idx="141">
                  <c:v>1.3416881680796169</c:v>
                </c:pt>
                <c:pt idx="142">
                  <c:v>1.1261425959780622</c:v>
                </c:pt>
                <c:pt idx="143">
                  <c:v>1.3159797541576286</c:v>
                </c:pt>
                <c:pt idx="144">
                  <c:v>4.2165650770885632</c:v>
                </c:pt>
                <c:pt idx="145">
                  <c:v>1.7252124645892357</c:v>
                </c:pt>
                <c:pt idx="146">
                  <c:v>2.8924806746310612</c:v>
                </c:pt>
                <c:pt idx="147">
                  <c:v>2.3349548297428777</c:v>
                </c:pt>
                <c:pt idx="148">
                  <c:v>2.0268872802481908</c:v>
                </c:pt>
                <c:pt idx="149">
                  <c:v>1.4344262295081971</c:v>
                </c:pt>
                <c:pt idx="150">
                  <c:v>1.2567154029241754</c:v>
                </c:pt>
                <c:pt idx="151">
                  <c:v>0.84791386271870806</c:v>
                </c:pt>
                <c:pt idx="152">
                  <c:v>0.66910056422170605</c:v>
                </c:pt>
                <c:pt idx="153">
                  <c:v>0.66011787819253454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5-6E4C-B203-4DA2B227EAB3}"/>
            </c:ext>
          </c:extLst>
        </c:ser>
        <c:ser>
          <c:idx val="1"/>
          <c:order val="2"/>
          <c:tx>
            <c:v> Door Corona</c:v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Model!$A$51:$A$210</c:f>
              <c:numCache>
                <c:formatCode>[$-409]d\-mmm\-yy;@</c:formatCode>
                <c:ptCount val="160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  <c:pt idx="100">
                  <c:v>44536</c:v>
                </c:pt>
                <c:pt idx="101">
                  <c:v>44543</c:v>
                </c:pt>
                <c:pt idx="102">
                  <c:v>44550</c:v>
                </c:pt>
                <c:pt idx="103">
                  <c:v>44557</c:v>
                </c:pt>
                <c:pt idx="104">
                  <c:v>44564</c:v>
                </c:pt>
                <c:pt idx="105">
                  <c:v>44571</c:v>
                </c:pt>
                <c:pt idx="106">
                  <c:v>44578</c:v>
                </c:pt>
                <c:pt idx="107">
                  <c:v>44585</c:v>
                </c:pt>
                <c:pt idx="108">
                  <c:v>44592</c:v>
                </c:pt>
                <c:pt idx="109">
                  <c:v>44599</c:v>
                </c:pt>
                <c:pt idx="110">
                  <c:v>44606</c:v>
                </c:pt>
                <c:pt idx="111">
                  <c:v>44613</c:v>
                </c:pt>
                <c:pt idx="112">
                  <c:v>44620</c:v>
                </c:pt>
                <c:pt idx="113">
                  <c:v>44627</c:v>
                </c:pt>
                <c:pt idx="114">
                  <c:v>44634</c:v>
                </c:pt>
                <c:pt idx="115">
                  <c:v>44641</c:v>
                </c:pt>
                <c:pt idx="116">
                  <c:v>44648</c:v>
                </c:pt>
                <c:pt idx="117">
                  <c:v>44655</c:v>
                </c:pt>
                <c:pt idx="118">
                  <c:v>44662</c:v>
                </c:pt>
                <c:pt idx="119">
                  <c:v>44669</c:v>
                </c:pt>
                <c:pt idx="120">
                  <c:v>44676</c:v>
                </c:pt>
                <c:pt idx="121">
                  <c:v>44683</c:v>
                </c:pt>
                <c:pt idx="122">
                  <c:v>44690</c:v>
                </c:pt>
                <c:pt idx="123">
                  <c:v>44697</c:v>
                </c:pt>
                <c:pt idx="124">
                  <c:v>44704</c:v>
                </c:pt>
                <c:pt idx="125">
                  <c:v>44711</c:v>
                </c:pt>
                <c:pt idx="126">
                  <c:v>44718</c:v>
                </c:pt>
                <c:pt idx="127">
                  <c:v>44725</c:v>
                </c:pt>
                <c:pt idx="128">
                  <c:v>44732</c:v>
                </c:pt>
                <c:pt idx="129">
                  <c:v>44739</c:v>
                </c:pt>
                <c:pt idx="130">
                  <c:v>44746</c:v>
                </c:pt>
                <c:pt idx="131">
                  <c:v>44753</c:v>
                </c:pt>
                <c:pt idx="132">
                  <c:v>44760</c:v>
                </c:pt>
                <c:pt idx="133">
                  <c:v>44767</c:v>
                </c:pt>
                <c:pt idx="134">
                  <c:v>44774</c:v>
                </c:pt>
                <c:pt idx="135">
                  <c:v>44781</c:v>
                </c:pt>
                <c:pt idx="136">
                  <c:v>44788</c:v>
                </c:pt>
                <c:pt idx="137">
                  <c:v>44795</c:v>
                </c:pt>
                <c:pt idx="138">
                  <c:v>44802</c:v>
                </c:pt>
                <c:pt idx="139">
                  <c:v>44809</c:v>
                </c:pt>
                <c:pt idx="140">
                  <c:v>44816</c:v>
                </c:pt>
                <c:pt idx="141">
                  <c:v>44823</c:v>
                </c:pt>
                <c:pt idx="142">
                  <c:v>44830</c:v>
                </c:pt>
                <c:pt idx="143">
                  <c:v>44837</c:v>
                </c:pt>
                <c:pt idx="144">
                  <c:v>44844</c:v>
                </c:pt>
                <c:pt idx="145">
                  <c:v>44851</c:v>
                </c:pt>
                <c:pt idx="146">
                  <c:v>44858</c:v>
                </c:pt>
                <c:pt idx="147">
                  <c:v>44865</c:v>
                </c:pt>
                <c:pt idx="148">
                  <c:v>44872</c:v>
                </c:pt>
                <c:pt idx="149">
                  <c:v>44879</c:v>
                </c:pt>
                <c:pt idx="150">
                  <c:v>44886</c:v>
                </c:pt>
                <c:pt idx="151">
                  <c:v>44893</c:v>
                </c:pt>
                <c:pt idx="152">
                  <c:v>44900</c:v>
                </c:pt>
                <c:pt idx="153">
                  <c:v>44907</c:v>
                </c:pt>
                <c:pt idx="154">
                  <c:v>44914</c:v>
                </c:pt>
                <c:pt idx="155">
                  <c:v>44921</c:v>
                </c:pt>
                <c:pt idx="156">
                  <c:v>44928</c:v>
                </c:pt>
                <c:pt idx="157">
                  <c:v>44935</c:v>
                </c:pt>
                <c:pt idx="158">
                  <c:v>44942</c:v>
                </c:pt>
                <c:pt idx="159">
                  <c:v>44949</c:v>
                </c:pt>
              </c:numCache>
            </c:numRef>
          </c:cat>
          <c:val>
            <c:numRef>
              <c:f>Model!$AA$50:$AA$210</c:f>
              <c:numCache>
                <c:formatCode>#,#00</c:formatCode>
                <c:ptCount val="16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0.13437542849307557</c:v>
                </c:pt>
                <c:pt idx="11">
                  <c:v>0.94681832154933909</c:v>
                </c:pt>
                <c:pt idx="12">
                  <c:v>11.281205247178782</c:v>
                </c:pt>
                <c:pt idx="13">
                  <c:v>34.559512652296156</c:v>
                </c:pt>
                <c:pt idx="14">
                  <c:v>53.823112073112071</c:v>
                </c:pt>
                <c:pt idx="15">
                  <c:v>55.917852860700343</c:v>
                </c:pt>
                <c:pt idx="16">
                  <c:v>41.598378294090132</c:v>
                </c:pt>
                <c:pt idx="17">
                  <c:v>31.088437529706265</c:v>
                </c:pt>
                <c:pt idx="18">
                  <c:v>18.867492240248314</c:v>
                </c:pt>
                <c:pt idx="19">
                  <c:v>12.223905127130935</c:v>
                </c:pt>
                <c:pt idx="20">
                  <c:v>7.9189171601483705</c:v>
                </c:pt>
                <c:pt idx="21">
                  <c:v>6.0392517230062364</c:v>
                </c:pt>
                <c:pt idx="22">
                  <c:v>4.113330911732656</c:v>
                </c:pt>
                <c:pt idx="23">
                  <c:v>2.9306298820009977</c:v>
                </c:pt>
                <c:pt idx="24">
                  <c:v>1.7800511508951411</c:v>
                </c:pt>
                <c:pt idx="25">
                  <c:v>1.3077564637197665</c:v>
                </c:pt>
                <c:pt idx="26">
                  <c:v>0.89644326964901144</c:v>
                </c:pt>
                <c:pt idx="27">
                  <c:v>0.82903215036891142</c:v>
                </c:pt>
                <c:pt idx="28">
                  <c:v>0.63860376475308445</c:v>
                </c:pt>
                <c:pt idx="29">
                  <c:v>0.20106951871657758</c:v>
                </c:pt>
                <c:pt idx="30">
                  <c:v>0.44732511670080938</c:v>
                </c:pt>
                <c:pt idx="31">
                  <c:v>0.54186825455898768</c:v>
                </c:pt>
                <c:pt idx="32">
                  <c:v>0.67954714934580718</c:v>
                </c:pt>
                <c:pt idx="33">
                  <c:v>1.2469089546646683</c:v>
                </c:pt>
                <c:pt idx="34">
                  <c:v>1.1339227801863927</c:v>
                </c:pt>
                <c:pt idx="35">
                  <c:v>0.71854654531819895</c:v>
                </c:pt>
                <c:pt idx="36">
                  <c:v>0.61271911944557678</c:v>
                </c:pt>
                <c:pt idx="37">
                  <c:v>0.70732529146168877</c:v>
                </c:pt>
                <c:pt idx="38">
                  <c:v>1.4373563409840433</c:v>
                </c:pt>
                <c:pt idx="39">
                  <c:v>2.9019556025369972</c:v>
                </c:pt>
                <c:pt idx="40">
                  <c:v>3.945049924949422</c:v>
                </c:pt>
                <c:pt idx="41">
                  <c:v>5.296887651002363</c:v>
                </c:pt>
                <c:pt idx="42">
                  <c:v>8.2828140510422976</c:v>
                </c:pt>
                <c:pt idx="43">
                  <c:v>11.927831776888377</c:v>
                </c:pt>
                <c:pt idx="44">
                  <c:v>15.407407407407403</c:v>
                </c:pt>
                <c:pt idx="45">
                  <c:v>15.683227867928069</c:v>
                </c:pt>
                <c:pt idx="46">
                  <c:v>13.287113977427754</c:v>
                </c:pt>
                <c:pt idx="47">
                  <c:v>10.952159549736937</c:v>
                </c:pt>
                <c:pt idx="48">
                  <c:v>10.31172280574671</c:v>
                </c:pt>
                <c:pt idx="49">
                  <c:v>9.4102433621696058</c:v>
                </c:pt>
                <c:pt idx="50">
                  <c:v>10.21994134897361</c:v>
                </c:pt>
                <c:pt idx="51">
                  <c:v>13.199793257910759</c:v>
                </c:pt>
                <c:pt idx="52">
                  <c:v>15.095762090175501</c:v>
                </c:pt>
                <c:pt idx="53">
                  <c:v>15.35645493514447</c:v>
                </c:pt>
                <c:pt idx="54">
                  <c:v>14.218522486881515</c:v>
                </c:pt>
                <c:pt idx="55">
                  <c:v>12.276398444510924</c:v>
                </c:pt>
                <c:pt idx="56">
                  <c:v>11.340801378716078</c:v>
                </c:pt>
                <c:pt idx="57">
                  <c:v>9.0763636363636451</c:v>
                </c:pt>
                <c:pt idx="58">
                  <c:v>7.8472515856236864</c:v>
                </c:pt>
                <c:pt idx="59">
                  <c:v>7.170858262296826</c:v>
                </c:pt>
                <c:pt idx="60">
                  <c:v>6.5456659005046189</c:v>
                </c:pt>
                <c:pt idx="61">
                  <c:v>4.9105794790005382</c:v>
                </c:pt>
                <c:pt idx="62">
                  <c:v>4.0454545454545512</c:v>
                </c:pt>
                <c:pt idx="63">
                  <c:v>3.5972512697938512</c:v>
                </c:pt>
                <c:pt idx="64">
                  <c:v>3.23409436834095</c:v>
                </c:pt>
                <c:pt idx="65">
                  <c:v>3.0407034463196774</c:v>
                </c:pt>
                <c:pt idx="66">
                  <c:v>3.2699425654116228</c:v>
                </c:pt>
                <c:pt idx="67">
                  <c:v>2.9076620825147423</c:v>
                </c:pt>
                <c:pt idx="68">
                  <c:v>2.9830116300310632</c:v>
                </c:pt>
                <c:pt idx="69">
                  <c:v>2.5281620553359763</c:v>
                </c:pt>
                <c:pt idx="70">
                  <c:v>2.5945335299840058</c:v>
                </c:pt>
                <c:pt idx="71">
                  <c:v>2.21603979847271</c:v>
                </c:pt>
                <c:pt idx="72">
                  <c:v>1.8299243753789287</c:v>
                </c:pt>
                <c:pt idx="73">
                  <c:v>1.3715316941123461</c:v>
                </c:pt>
                <c:pt idx="74">
                  <c:v>0.82230961744726494</c:v>
                </c:pt>
                <c:pt idx="75">
                  <c:v>0.83453237410071912</c:v>
                </c:pt>
                <c:pt idx="76">
                  <c:v>0.46343229543808828</c:v>
                </c:pt>
                <c:pt idx="77">
                  <c:v>0.3690303907380606</c:v>
                </c:pt>
                <c:pt idx="78">
                  <c:v>0.19629225736095962</c:v>
                </c:pt>
                <c:pt idx="79">
                  <c:v>0.16769959897921974</c:v>
                </c:pt>
                <c:pt idx="80">
                  <c:v>0.15272727272727271</c:v>
                </c:pt>
                <c:pt idx="81">
                  <c:v>0.13843351548269578</c:v>
                </c:pt>
                <c:pt idx="82">
                  <c:v>0.49508554787040393</c:v>
                </c:pt>
                <c:pt idx="83">
                  <c:v>0.53401609363569846</c:v>
                </c:pt>
                <c:pt idx="84">
                  <c:v>0.8035385182454845</c:v>
                </c:pt>
                <c:pt idx="85">
                  <c:v>0.75332348596750331</c:v>
                </c:pt>
                <c:pt idx="86">
                  <c:v>0.69016697588126141</c:v>
                </c:pt>
                <c:pt idx="87">
                  <c:v>0.78869047619047583</c:v>
                </c:pt>
                <c:pt idx="88">
                  <c:v>0.64611956925362013</c:v>
                </c:pt>
                <c:pt idx="89">
                  <c:v>0.68837897853441876</c:v>
                </c:pt>
                <c:pt idx="90">
                  <c:v>0.69750367107195299</c:v>
                </c:pt>
                <c:pt idx="91">
                  <c:v>0.4428312159709617</c:v>
                </c:pt>
                <c:pt idx="92">
                  <c:v>0.43196544276457882</c:v>
                </c:pt>
                <c:pt idx="93">
                  <c:v>0.5403483825097759</c:v>
                </c:pt>
                <c:pt idx="94">
                  <c:v>0.72663139329805981</c:v>
                </c:pt>
                <c:pt idx="95">
                  <c:v>1.1933007676203766</c:v>
                </c:pt>
                <c:pt idx="96">
                  <c:v>2.0699203876773966</c:v>
                </c:pt>
                <c:pt idx="97">
                  <c:v>2.8042509427493987</c:v>
                </c:pt>
                <c:pt idx="98">
                  <c:v>3.8156996587030703</c:v>
                </c:pt>
                <c:pt idx="99">
                  <c:v>5.5878378378378368</c:v>
                </c:pt>
                <c:pt idx="100">
                  <c:v>6.8377207597467491</c:v>
                </c:pt>
                <c:pt idx="101">
                  <c:v>7.1005917159763312</c:v>
                </c:pt>
                <c:pt idx="102">
                  <c:v>6.8819308545335947</c:v>
                </c:pt>
                <c:pt idx="103">
                  <c:v>4.9968051118210859</c:v>
                </c:pt>
                <c:pt idx="104">
                  <c:v>3.7296620775969958</c:v>
                </c:pt>
                <c:pt idx="105">
                  <c:v>2.5453427605287415</c:v>
                </c:pt>
                <c:pt idx="106">
                  <c:v>1.7765733212887684</c:v>
                </c:pt>
                <c:pt idx="107">
                  <c:v>1.3408820023837902</c:v>
                </c:pt>
                <c:pt idx="108">
                  <c:v>1.0560471976401176</c:v>
                </c:pt>
                <c:pt idx="109">
                  <c:v>1.0762070971495055</c:v>
                </c:pt>
                <c:pt idx="110">
                  <c:v>1.3839027214823387</c:v>
                </c:pt>
                <c:pt idx="111">
                  <c:v>1.5781839280533791</c:v>
                </c:pt>
                <c:pt idx="112">
                  <c:v>1.6729377713458751</c:v>
                </c:pt>
                <c:pt idx="113">
                  <c:v>1.4564520827264782</c:v>
                </c:pt>
                <c:pt idx="114">
                  <c:v>1.3776861937003233</c:v>
                </c:pt>
                <c:pt idx="115">
                  <c:v>1.8392857142857137</c:v>
                </c:pt>
                <c:pt idx="116">
                  <c:v>2.4681625227410549</c:v>
                </c:pt>
                <c:pt idx="117">
                  <c:v>2.4059682934410938</c:v>
                </c:pt>
                <c:pt idx="118">
                  <c:v>2.1360457724094086</c:v>
                </c:pt>
                <c:pt idx="119">
                  <c:v>1.8721461187214605</c:v>
                </c:pt>
                <c:pt idx="120">
                  <c:v>1.5081748415081746</c:v>
                </c:pt>
                <c:pt idx="121">
                  <c:v>1.1235194585448389</c:v>
                </c:pt>
                <c:pt idx="122">
                  <c:v>0.77716643741403013</c:v>
                </c:pt>
                <c:pt idx="123">
                  <c:v>0.4861111111111111</c:v>
                </c:pt>
                <c:pt idx="124">
                  <c:v>0.41258741258741249</c:v>
                </c:pt>
                <c:pt idx="125">
                  <c:v>0.37429378531073432</c:v>
                </c:pt>
                <c:pt idx="126">
                  <c:v>0.29202279202279185</c:v>
                </c:pt>
                <c:pt idx="127">
                  <c:v>0.20781082049444635</c:v>
                </c:pt>
                <c:pt idx="128">
                  <c:v>0.20194734944103851</c:v>
                </c:pt>
                <c:pt idx="129">
                  <c:v>0.52612612612612597</c:v>
                </c:pt>
                <c:pt idx="130">
                  <c:v>0.47067342505430848</c:v>
                </c:pt>
                <c:pt idx="131">
                  <c:v>1.0021786492374727</c:v>
                </c:pt>
                <c:pt idx="132">
                  <c:v>0.45652173913043487</c:v>
                </c:pt>
                <c:pt idx="133">
                  <c:v>0.86357039187227846</c:v>
                </c:pt>
                <c:pt idx="134">
                  <c:v>0.91370558375634536</c:v>
                </c:pt>
                <c:pt idx="135">
                  <c:v>0.48469387755102034</c:v>
                </c:pt>
                <c:pt idx="136">
                  <c:v>0.79662261380323074</c:v>
                </c:pt>
                <c:pt idx="137">
                  <c:v>0.82383229128355984</c:v>
                </c:pt>
                <c:pt idx="138">
                  <c:v>0.51756007393715342</c:v>
                </c:pt>
                <c:pt idx="139">
                  <c:v>0.28529084846239344</c:v>
                </c:pt>
                <c:pt idx="140">
                  <c:v>0.20717721050684415</c:v>
                </c:pt>
                <c:pt idx="141">
                  <c:v>0.33542204201990422</c:v>
                </c:pt>
                <c:pt idx="142">
                  <c:v>0.2815356489945155</c:v>
                </c:pt>
                <c:pt idx="143">
                  <c:v>0.32899493853940714</c:v>
                </c:pt>
                <c:pt idx="144">
                  <c:v>1.0541412692721408</c:v>
                </c:pt>
                <c:pt idx="145">
                  <c:v>0.43130311614730876</c:v>
                </c:pt>
                <c:pt idx="146">
                  <c:v>0.72312016865776529</c:v>
                </c:pt>
                <c:pt idx="147">
                  <c:v>0.58373870743571921</c:v>
                </c:pt>
                <c:pt idx="148">
                  <c:v>0.50672182006204769</c:v>
                </c:pt>
                <c:pt idx="149">
                  <c:v>0.35860655737704916</c:v>
                </c:pt>
                <c:pt idx="150">
                  <c:v>0.31417885073104396</c:v>
                </c:pt>
                <c:pt idx="151">
                  <c:v>0.21197846567967701</c:v>
                </c:pt>
                <c:pt idx="152">
                  <c:v>0.16727514105542646</c:v>
                </c:pt>
                <c:pt idx="153">
                  <c:v>0.16502946954813355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5-6E4C-B203-4DA2B227E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825039"/>
        <c:axId val="745826719"/>
      </c:areaChart>
      <c:lineChart>
        <c:grouping val="standard"/>
        <c:varyColors val="0"/>
        <c:ser>
          <c:idx val="4"/>
          <c:order val="3"/>
          <c:tx>
            <c:v>100%</c:v>
          </c:tx>
          <c:spPr>
            <a:ln w="41275" cap="rnd">
              <a:solidFill>
                <a:schemeClr val="tx1"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Grafieken!$A$51:$A$210</c:f>
              <c:numCache>
                <c:formatCode>General</c:formatCode>
                <c:ptCount val="16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95-6E4C-B203-4DA2B227E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825039"/>
        <c:axId val="745826719"/>
      </c:lineChart>
      <c:dateAx>
        <c:axId val="745825039"/>
        <c:scaling>
          <c:orientation val="minMax"/>
          <c:max val="44896"/>
          <c:min val="438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\ 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26719"/>
        <c:crosses val="autoZero"/>
        <c:auto val="1"/>
        <c:lblOffset val="100"/>
        <c:baseTimeUnit val="days"/>
        <c:majorUnit val="3"/>
        <c:majorTimeUnit val="months"/>
      </c:dateAx>
      <c:valAx>
        <c:axId val="745826719"/>
        <c:scaling>
          <c:orientation val="minMax"/>
          <c:max val="17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Overlijdens t.o.v. CBS</a:t>
                </a:r>
                <a:r>
                  <a:rPr lang="en-US" baseline="0"/>
                  <a:t> verwachting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25039"/>
        <c:crosses val="autoZero"/>
        <c:crossBetween val="between"/>
        <c:majorUnit val="10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6922014639696048"/>
          <c:y val="6.0403284093585287E-2"/>
          <c:w val="0.28625554832077582"/>
          <c:h val="0.14383295957016576"/>
        </c:manualLayout>
      </c:layout>
      <c:overlay val="0"/>
      <c:spPr>
        <a:solidFill>
          <a:schemeClr val="bg1">
            <a:lumMod val="85000"/>
            <a:alpha val="5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2857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667233003290693E-2"/>
          <c:y val="4.4684667366012565E-2"/>
          <c:w val="0.84362935309959819"/>
          <c:h val="0.89476354172478434"/>
        </c:manualLayout>
      </c:layout>
      <c:lineChart>
        <c:grouping val="standard"/>
        <c:varyColors val="0"/>
        <c:ser>
          <c:idx val="5"/>
          <c:order val="0"/>
          <c:tx>
            <c:v> Prognose vaccinatiesterfte</c:v>
          </c:tx>
          <c:spPr>
            <a:ln w="444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Model!$A$60:$A$259</c:f>
              <c:numCache>
                <c:formatCode>[$-409]d\-mmm\-yy;@</c:formatCode>
                <c:ptCount val="200"/>
                <c:pt idx="0">
                  <c:v>43899</c:v>
                </c:pt>
                <c:pt idx="1">
                  <c:v>43906</c:v>
                </c:pt>
                <c:pt idx="2">
                  <c:v>43913</c:v>
                </c:pt>
                <c:pt idx="3">
                  <c:v>43920</c:v>
                </c:pt>
                <c:pt idx="4">
                  <c:v>43927</c:v>
                </c:pt>
                <c:pt idx="5">
                  <c:v>43934</c:v>
                </c:pt>
                <c:pt idx="6">
                  <c:v>43941</c:v>
                </c:pt>
                <c:pt idx="7">
                  <c:v>43948</c:v>
                </c:pt>
                <c:pt idx="8">
                  <c:v>43955</c:v>
                </c:pt>
                <c:pt idx="9">
                  <c:v>43962</c:v>
                </c:pt>
                <c:pt idx="10">
                  <c:v>43969</c:v>
                </c:pt>
                <c:pt idx="11">
                  <c:v>43976</c:v>
                </c:pt>
                <c:pt idx="12">
                  <c:v>43983</c:v>
                </c:pt>
                <c:pt idx="13">
                  <c:v>43990</c:v>
                </c:pt>
                <c:pt idx="14">
                  <c:v>43997</c:v>
                </c:pt>
                <c:pt idx="15">
                  <c:v>44004</c:v>
                </c:pt>
                <c:pt idx="16">
                  <c:v>44011</c:v>
                </c:pt>
                <c:pt idx="17">
                  <c:v>44018</c:v>
                </c:pt>
                <c:pt idx="18">
                  <c:v>44025</c:v>
                </c:pt>
                <c:pt idx="19">
                  <c:v>44032</c:v>
                </c:pt>
                <c:pt idx="20">
                  <c:v>44039</c:v>
                </c:pt>
                <c:pt idx="21">
                  <c:v>44046</c:v>
                </c:pt>
                <c:pt idx="22">
                  <c:v>44053</c:v>
                </c:pt>
                <c:pt idx="23">
                  <c:v>44060</c:v>
                </c:pt>
                <c:pt idx="24">
                  <c:v>44067</c:v>
                </c:pt>
                <c:pt idx="25">
                  <c:v>44074</c:v>
                </c:pt>
                <c:pt idx="26">
                  <c:v>44081</c:v>
                </c:pt>
                <c:pt idx="27">
                  <c:v>44088</c:v>
                </c:pt>
                <c:pt idx="28">
                  <c:v>44095</c:v>
                </c:pt>
                <c:pt idx="29">
                  <c:v>44102</c:v>
                </c:pt>
                <c:pt idx="30">
                  <c:v>44109</c:v>
                </c:pt>
                <c:pt idx="31">
                  <c:v>44116</c:v>
                </c:pt>
                <c:pt idx="32">
                  <c:v>44123</c:v>
                </c:pt>
                <c:pt idx="33">
                  <c:v>44130</c:v>
                </c:pt>
                <c:pt idx="34">
                  <c:v>44137</c:v>
                </c:pt>
                <c:pt idx="35">
                  <c:v>44144</c:v>
                </c:pt>
                <c:pt idx="36">
                  <c:v>44151</c:v>
                </c:pt>
                <c:pt idx="37">
                  <c:v>44158</c:v>
                </c:pt>
                <c:pt idx="38">
                  <c:v>44165</c:v>
                </c:pt>
                <c:pt idx="39">
                  <c:v>44172</c:v>
                </c:pt>
                <c:pt idx="40">
                  <c:v>44179</c:v>
                </c:pt>
                <c:pt idx="41">
                  <c:v>44186</c:v>
                </c:pt>
                <c:pt idx="42">
                  <c:v>44193</c:v>
                </c:pt>
                <c:pt idx="43">
                  <c:v>44200</c:v>
                </c:pt>
                <c:pt idx="44">
                  <c:v>44207</c:v>
                </c:pt>
                <c:pt idx="45">
                  <c:v>44214</c:v>
                </c:pt>
                <c:pt idx="46">
                  <c:v>44221</c:v>
                </c:pt>
                <c:pt idx="47">
                  <c:v>44228</c:v>
                </c:pt>
                <c:pt idx="48">
                  <c:v>44235</c:v>
                </c:pt>
                <c:pt idx="49">
                  <c:v>44242</c:v>
                </c:pt>
                <c:pt idx="50">
                  <c:v>44249</c:v>
                </c:pt>
                <c:pt idx="51">
                  <c:v>44256</c:v>
                </c:pt>
                <c:pt idx="52">
                  <c:v>44263</c:v>
                </c:pt>
                <c:pt idx="53">
                  <c:v>44270</c:v>
                </c:pt>
                <c:pt idx="54">
                  <c:v>44277</c:v>
                </c:pt>
                <c:pt idx="55">
                  <c:v>44284</c:v>
                </c:pt>
                <c:pt idx="56">
                  <c:v>44291</c:v>
                </c:pt>
                <c:pt idx="57">
                  <c:v>44298</c:v>
                </c:pt>
                <c:pt idx="58">
                  <c:v>44305</c:v>
                </c:pt>
                <c:pt idx="59">
                  <c:v>44312</c:v>
                </c:pt>
                <c:pt idx="60">
                  <c:v>44319</c:v>
                </c:pt>
                <c:pt idx="61">
                  <c:v>44326</c:v>
                </c:pt>
                <c:pt idx="62">
                  <c:v>44333</c:v>
                </c:pt>
                <c:pt idx="63">
                  <c:v>44340</c:v>
                </c:pt>
                <c:pt idx="64">
                  <c:v>44347</c:v>
                </c:pt>
                <c:pt idx="65">
                  <c:v>44354</c:v>
                </c:pt>
                <c:pt idx="66">
                  <c:v>44361</c:v>
                </c:pt>
                <c:pt idx="67">
                  <c:v>44368</c:v>
                </c:pt>
                <c:pt idx="68">
                  <c:v>44375</c:v>
                </c:pt>
                <c:pt idx="69">
                  <c:v>44382</c:v>
                </c:pt>
                <c:pt idx="70">
                  <c:v>44389</c:v>
                </c:pt>
                <c:pt idx="71">
                  <c:v>44396</c:v>
                </c:pt>
                <c:pt idx="72">
                  <c:v>44403</c:v>
                </c:pt>
                <c:pt idx="73">
                  <c:v>44410</c:v>
                </c:pt>
                <c:pt idx="74">
                  <c:v>44417</c:v>
                </c:pt>
                <c:pt idx="75">
                  <c:v>44424</c:v>
                </c:pt>
                <c:pt idx="76">
                  <c:v>44431</c:v>
                </c:pt>
                <c:pt idx="77">
                  <c:v>44438</c:v>
                </c:pt>
                <c:pt idx="78">
                  <c:v>44445</c:v>
                </c:pt>
                <c:pt idx="79">
                  <c:v>44452</c:v>
                </c:pt>
                <c:pt idx="80">
                  <c:v>44459</c:v>
                </c:pt>
                <c:pt idx="81">
                  <c:v>44466</c:v>
                </c:pt>
                <c:pt idx="82">
                  <c:v>44473</c:v>
                </c:pt>
                <c:pt idx="83">
                  <c:v>44480</c:v>
                </c:pt>
                <c:pt idx="84">
                  <c:v>44487</c:v>
                </c:pt>
                <c:pt idx="85">
                  <c:v>44494</c:v>
                </c:pt>
                <c:pt idx="86">
                  <c:v>44501</c:v>
                </c:pt>
                <c:pt idx="87">
                  <c:v>44508</c:v>
                </c:pt>
                <c:pt idx="88">
                  <c:v>44515</c:v>
                </c:pt>
                <c:pt idx="89">
                  <c:v>44522</c:v>
                </c:pt>
                <c:pt idx="90">
                  <c:v>44529</c:v>
                </c:pt>
                <c:pt idx="91">
                  <c:v>44536</c:v>
                </c:pt>
                <c:pt idx="92">
                  <c:v>44543</c:v>
                </c:pt>
                <c:pt idx="93">
                  <c:v>44550</c:v>
                </c:pt>
                <c:pt idx="94">
                  <c:v>44557</c:v>
                </c:pt>
                <c:pt idx="95">
                  <c:v>44564</c:v>
                </c:pt>
                <c:pt idx="96">
                  <c:v>44571</c:v>
                </c:pt>
                <c:pt idx="97">
                  <c:v>44578</c:v>
                </c:pt>
                <c:pt idx="98">
                  <c:v>44585</c:v>
                </c:pt>
                <c:pt idx="99">
                  <c:v>44592</c:v>
                </c:pt>
                <c:pt idx="100">
                  <c:v>44599</c:v>
                </c:pt>
                <c:pt idx="101">
                  <c:v>44606</c:v>
                </c:pt>
                <c:pt idx="102">
                  <c:v>44613</c:v>
                </c:pt>
                <c:pt idx="103">
                  <c:v>44620</c:v>
                </c:pt>
                <c:pt idx="104">
                  <c:v>44627</c:v>
                </c:pt>
                <c:pt idx="105">
                  <c:v>44634</c:v>
                </c:pt>
                <c:pt idx="106">
                  <c:v>44641</c:v>
                </c:pt>
                <c:pt idx="107">
                  <c:v>44648</c:v>
                </c:pt>
                <c:pt idx="108">
                  <c:v>44655</c:v>
                </c:pt>
                <c:pt idx="109">
                  <c:v>44662</c:v>
                </c:pt>
                <c:pt idx="110">
                  <c:v>44669</c:v>
                </c:pt>
                <c:pt idx="111">
                  <c:v>44676</c:v>
                </c:pt>
                <c:pt idx="112">
                  <c:v>44683</c:v>
                </c:pt>
                <c:pt idx="113">
                  <c:v>44690</c:v>
                </c:pt>
                <c:pt idx="114">
                  <c:v>44697</c:v>
                </c:pt>
                <c:pt idx="115">
                  <c:v>44704</c:v>
                </c:pt>
                <c:pt idx="116">
                  <c:v>44711</c:v>
                </c:pt>
                <c:pt idx="117">
                  <c:v>44718</c:v>
                </c:pt>
                <c:pt idx="118">
                  <c:v>44725</c:v>
                </c:pt>
                <c:pt idx="119">
                  <c:v>44732</c:v>
                </c:pt>
                <c:pt idx="120">
                  <c:v>44739</c:v>
                </c:pt>
                <c:pt idx="121">
                  <c:v>44746</c:v>
                </c:pt>
                <c:pt idx="122">
                  <c:v>44753</c:v>
                </c:pt>
                <c:pt idx="123">
                  <c:v>44760</c:v>
                </c:pt>
                <c:pt idx="124">
                  <c:v>44767</c:v>
                </c:pt>
                <c:pt idx="125">
                  <c:v>44774</c:v>
                </c:pt>
                <c:pt idx="126">
                  <c:v>44781</c:v>
                </c:pt>
                <c:pt idx="127">
                  <c:v>44788</c:v>
                </c:pt>
                <c:pt idx="128">
                  <c:v>44795</c:v>
                </c:pt>
                <c:pt idx="129">
                  <c:v>44802</c:v>
                </c:pt>
                <c:pt idx="130">
                  <c:v>44809</c:v>
                </c:pt>
                <c:pt idx="131">
                  <c:v>44816</c:v>
                </c:pt>
                <c:pt idx="132">
                  <c:v>44823</c:v>
                </c:pt>
                <c:pt idx="133">
                  <c:v>44830</c:v>
                </c:pt>
                <c:pt idx="134">
                  <c:v>44837</c:v>
                </c:pt>
                <c:pt idx="135">
                  <c:v>44844</c:v>
                </c:pt>
                <c:pt idx="136">
                  <c:v>44851</c:v>
                </c:pt>
                <c:pt idx="137">
                  <c:v>44858</c:v>
                </c:pt>
                <c:pt idx="138">
                  <c:v>44865</c:v>
                </c:pt>
                <c:pt idx="139">
                  <c:v>44872</c:v>
                </c:pt>
                <c:pt idx="140">
                  <c:v>44879</c:v>
                </c:pt>
                <c:pt idx="141">
                  <c:v>44886</c:v>
                </c:pt>
                <c:pt idx="142">
                  <c:v>44893</c:v>
                </c:pt>
                <c:pt idx="143">
                  <c:v>44900</c:v>
                </c:pt>
                <c:pt idx="144">
                  <c:v>44907</c:v>
                </c:pt>
                <c:pt idx="145">
                  <c:v>44914</c:v>
                </c:pt>
                <c:pt idx="146">
                  <c:v>44921</c:v>
                </c:pt>
                <c:pt idx="147">
                  <c:v>44928</c:v>
                </c:pt>
                <c:pt idx="148">
                  <c:v>44935</c:v>
                </c:pt>
                <c:pt idx="149">
                  <c:v>44942</c:v>
                </c:pt>
                <c:pt idx="150">
                  <c:v>44949</c:v>
                </c:pt>
                <c:pt idx="151">
                  <c:v>44956</c:v>
                </c:pt>
                <c:pt idx="152">
                  <c:v>44963</c:v>
                </c:pt>
                <c:pt idx="153">
                  <c:v>44970</c:v>
                </c:pt>
                <c:pt idx="154">
                  <c:v>44977</c:v>
                </c:pt>
                <c:pt idx="155">
                  <c:v>44984</c:v>
                </c:pt>
                <c:pt idx="156">
                  <c:v>44991</c:v>
                </c:pt>
                <c:pt idx="157">
                  <c:v>44998</c:v>
                </c:pt>
                <c:pt idx="158">
                  <c:v>45005</c:v>
                </c:pt>
                <c:pt idx="159">
                  <c:v>45012</c:v>
                </c:pt>
                <c:pt idx="160">
                  <c:v>45019</c:v>
                </c:pt>
                <c:pt idx="161">
                  <c:v>45026</c:v>
                </c:pt>
                <c:pt idx="162">
                  <c:v>45033</c:v>
                </c:pt>
                <c:pt idx="163">
                  <c:v>45040</c:v>
                </c:pt>
                <c:pt idx="164">
                  <c:v>45047</c:v>
                </c:pt>
                <c:pt idx="165">
                  <c:v>45054</c:v>
                </c:pt>
                <c:pt idx="166">
                  <c:v>45061</c:v>
                </c:pt>
                <c:pt idx="167">
                  <c:v>45068</c:v>
                </c:pt>
                <c:pt idx="168">
                  <c:v>45075</c:v>
                </c:pt>
                <c:pt idx="169">
                  <c:v>45082</c:v>
                </c:pt>
                <c:pt idx="170">
                  <c:v>45089</c:v>
                </c:pt>
                <c:pt idx="171">
                  <c:v>45096</c:v>
                </c:pt>
                <c:pt idx="172">
                  <c:v>45103</c:v>
                </c:pt>
                <c:pt idx="173">
                  <c:v>45110</c:v>
                </c:pt>
                <c:pt idx="174">
                  <c:v>45117</c:v>
                </c:pt>
                <c:pt idx="175">
                  <c:v>45124</c:v>
                </c:pt>
                <c:pt idx="176">
                  <c:v>45131</c:v>
                </c:pt>
                <c:pt idx="177">
                  <c:v>45138</c:v>
                </c:pt>
                <c:pt idx="178">
                  <c:v>45145</c:v>
                </c:pt>
                <c:pt idx="179">
                  <c:v>45152</c:v>
                </c:pt>
                <c:pt idx="180">
                  <c:v>45159</c:v>
                </c:pt>
                <c:pt idx="181">
                  <c:v>45166</c:v>
                </c:pt>
                <c:pt idx="182">
                  <c:v>45173</c:v>
                </c:pt>
                <c:pt idx="183">
                  <c:v>45180</c:v>
                </c:pt>
                <c:pt idx="184">
                  <c:v>45187</c:v>
                </c:pt>
                <c:pt idx="185">
                  <c:v>45194</c:v>
                </c:pt>
                <c:pt idx="186">
                  <c:v>45201</c:v>
                </c:pt>
                <c:pt idx="187">
                  <c:v>45208</c:v>
                </c:pt>
                <c:pt idx="188">
                  <c:v>45215</c:v>
                </c:pt>
                <c:pt idx="189">
                  <c:v>45222</c:v>
                </c:pt>
                <c:pt idx="190">
                  <c:v>45229</c:v>
                </c:pt>
                <c:pt idx="191">
                  <c:v>45236</c:v>
                </c:pt>
                <c:pt idx="192">
                  <c:v>45243</c:v>
                </c:pt>
                <c:pt idx="193">
                  <c:v>45250</c:v>
                </c:pt>
                <c:pt idx="194">
                  <c:v>45257</c:v>
                </c:pt>
                <c:pt idx="195">
                  <c:v>45264</c:v>
                </c:pt>
                <c:pt idx="196">
                  <c:v>45271</c:v>
                </c:pt>
                <c:pt idx="197">
                  <c:v>45278</c:v>
                </c:pt>
                <c:pt idx="198">
                  <c:v>45285</c:v>
                </c:pt>
                <c:pt idx="199">
                  <c:v>45292</c:v>
                </c:pt>
              </c:numCache>
            </c:numRef>
          </c:cat>
          <c:val>
            <c:numRef>
              <c:f>Model!$R$60:$R$270</c:f>
              <c:numCache>
                <c:formatCode>#,#00</c:formatCode>
                <c:ptCount val="211"/>
                <c:pt idx="42">
                  <c:v>0</c:v>
                </c:pt>
                <c:pt idx="43">
                  <c:v>0.50236607142857148</c:v>
                </c:pt>
                <c:pt idx="44">
                  <c:v>1.1452678571428572</c:v>
                </c:pt>
                <c:pt idx="45">
                  <c:v>1.9462797619047618</c:v>
                </c:pt>
                <c:pt idx="46">
                  <c:v>3.6150297619047618</c:v>
                </c:pt>
                <c:pt idx="47">
                  <c:v>5.1821428571428569</c:v>
                </c:pt>
                <c:pt idx="48">
                  <c:v>5.8250297619047613</c:v>
                </c:pt>
                <c:pt idx="49">
                  <c:v>6.179657738095238</c:v>
                </c:pt>
                <c:pt idx="50">
                  <c:v>7.8042857142857143</c:v>
                </c:pt>
                <c:pt idx="51">
                  <c:v>8.3372470238095229</c:v>
                </c:pt>
                <c:pt idx="52">
                  <c:v>7.3878422619047628</c:v>
                </c:pt>
                <c:pt idx="53">
                  <c:v>6.5779613095238094</c:v>
                </c:pt>
                <c:pt idx="54">
                  <c:v>6.8762202380952377</c:v>
                </c:pt>
                <c:pt idx="55">
                  <c:v>10.182291666666668</c:v>
                </c:pt>
                <c:pt idx="56">
                  <c:v>13.357767857142857</c:v>
                </c:pt>
                <c:pt idx="57">
                  <c:v>17.708318452380954</c:v>
                </c:pt>
                <c:pt idx="58">
                  <c:v>20.583363095238095</c:v>
                </c:pt>
                <c:pt idx="59">
                  <c:v>19.771830357142857</c:v>
                </c:pt>
                <c:pt idx="60">
                  <c:v>20.86529761904762</c:v>
                </c:pt>
                <c:pt idx="61">
                  <c:v>24.548486870462106</c:v>
                </c:pt>
                <c:pt idx="62">
                  <c:v>29.232749222436723</c:v>
                </c:pt>
                <c:pt idx="63">
                  <c:v>30.727247265122266</c:v>
                </c:pt>
                <c:pt idx="64">
                  <c:v>31.516852707299133</c:v>
                </c:pt>
                <c:pt idx="65">
                  <c:v>39.632209726173542</c:v>
                </c:pt>
                <c:pt idx="66">
                  <c:v>43.76875274597257</c:v>
                </c:pt>
                <c:pt idx="67">
                  <c:v>42.640405391771921</c:v>
                </c:pt>
                <c:pt idx="68">
                  <c:v>45.053622667310165</c:v>
                </c:pt>
                <c:pt idx="69">
                  <c:v>43.691902322404367</c:v>
                </c:pt>
                <c:pt idx="70">
                  <c:v>38.93336334174036</c:v>
                </c:pt>
                <c:pt idx="71">
                  <c:v>32.498681264172333</c:v>
                </c:pt>
                <c:pt idx="72">
                  <c:v>27.566404842342344</c:v>
                </c:pt>
                <c:pt idx="73">
                  <c:v>27.209765728640729</c:v>
                </c:pt>
                <c:pt idx="74">
                  <c:v>26.340509133321635</c:v>
                </c:pt>
                <c:pt idx="75">
                  <c:v>19.335171163967807</c:v>
                </c:pt>
                <c:pt idx="76">
                  <c:v>13.306688763343175</c:v>
                </c:pt>
                <c:pt idx="77">
                  <c:v>12.397211456409826</c:v>
                </c:pt>
                <c:pt idx="78">
                  <c:v>11.075314671814672</c:v>
                </c:pt>
                <c:pt idx="79">
                  <c:v>11.290032752823246</c:v>
                </c:pt>
                <c:pt idx="80">
                  <c:v>12.444357839982841</c:v>
                </c:pt>
                <c:pt idx="81">
                  <c:v>12.911146725859911</c:v>
                </c:pt>
                <c:pt idx="82">
                  <c:v>13.507350560019477</c:v>
                </c:pt>
                <c:pt idx="83">
                  <c:v>14.782238095238096</c:v>
                </c:pt>
                <c:pt idx="84">
                  <c:v>16.066507103908418</c:v>
                </c:pt>
                <c:pt idx="85">
                  <c:v>17.443779908154909</c:v>
                </c:pt>
                <c:pt idx="86">
                  <c:v>18.970603189040691</c:v>
                </c:pt>
                <c:pt idx="87">
                  <c:v>20.185291240042034</c:v>
                </c:pt>
                <c:pt idx="88">
                  <c:v>20.942327622265122</c:v>
                </c:pt>
                <c:pt idx="89">
                  <c:v>27.18620939987607</c:v>
                </c:pt>
                <c:pt idx="90">
                  <c:v>34.570066876981514</c:v>
                </c:pt>
                <c:pt idx="91">
                  <c:v>43.151314842381105</c:v>
                </c:pt>
                <c:pt idx="92">
                  <c:v>56.144517684638167</c:v>
                </c:pt>
                <c:pt idx="93">
                  <c:v>72.814316648834719</c:v>
                </c:pt>
                <c:pt idx="94">
                  <c:v>89.969683211610928</c:v>
                </c:pt>
                <c:pt idx="95">
                  <c:v>104.24589344249584</c:v>
                </c:pt>
                <c:pt idx="96">
                  <c:v>92.65857279310292</c:v>
                </c:pt>
                <c:pt idx="97">
                  <c:v>59.025466080538372</c:v>
                </c:pt>
                <c:pt idx="98">
                  <c:v>38.995041587198216</c:v>
                </c:pt>
                <c:pt idx="99">
                  <c:v>33.184845877719376</c:v>
                </c:pt>
                <c:pt idx="100">
                  <c:v>29.621377331720705</c:v>
                </c:pt>
                <c:pt idx="101">
                  <c:v>26.19434438913957</c:v>
                </c:pt>
                <c:pt idx="102">
                  <c:v>24.45799803073297</c:v>
                </c:pt>
                <c:pt idx="103">
                  <c:v>24.867385542168677</c:v>
                </c:pt>
                <c:pt idx="104">
                  <c:v>28.143016211564401</c:v>
                </c:pt>
                <c:pt idx="105">
                  <c:v>33.245578111674497</c:v>
                </c:pt>
                <c:pt idx="106">
                  <c:v>37.12754133134856</c:v>
                </c:pt>
                <c:pt idx="107">
                  <c:v>39.475487757981732</c:v>
                </c:pt>
                <c:pt idx="108">
                  <c:v>39.159823626552544</c:v>
                </c:pt>
                <c:pt idx="109">
                  <c:v>36.20134562186972</c:v>
                </c:pt>
                <c:pt idx="110">
                  <c:v>33.722666294521716</c:v>
                </c:pt>
                <c:pt idx="111">
                  <c:v>31.938125637685879</c:v>
                </c:pt>
                <c:pt idx="112">
                  <c:v>31.157641748461025</c:v>
                </c:pt>
                <c:pt idx="113">
                  <c:v>31.857635359972708</c:v>
                </c:pt>
                <c:pt idx="114">
                  <c:v>32.605444627932577</c:v>
                </c:pt>
                <c:pt idx="115">
                  <c:v>32.713412383123227</c:v>
                </c:pt>
                <c:pt idx="116">
                  <c:v>32.417482462669213</c:v>
                </c:pt>
                <c:pt idx="117">
                  <c:v>32.452426144733373</c:v>
                </c:pt>
                <c:pt idx="118">
                  <c:v>33.225706408646168</c:v>
                </c:pt>
                <c:pt idx="119">
                  <c:v>34.705270293529331</c:v>
                </c:pt>
                <c:pt idx="120">
                  <c:v>35.234526119923707</c:v>
                </c:pt>
                <c:pt idx="121">
                  <c:v>34.878390798716097</c:v>
                </c:pt>
                <c:pt idx="122">
                  <c:v>35.71777782946458</c:v>
                </c:pt>
                <c:pt idx="123">
                  <c:v>36.157576002853112</c:v>
                </c:pt>
                <c:pt idx="124">
                  <c:v>35.619363042905213</c:v>
                </c:pt>
                <c:pt idx="125">
                  <c:v>35.149793188196803</c:v>
                </c:pt>
                <c:pt idx="126">
                  <c:v>34.185713432882103</c:v>
                </c:pt>
                <c:pt idx="127">
                  <c:v>33.640877417003921</c:v>
                </c:pt>
                <c:pt idx="128">
                  <c:v>33.415009202834504</c:v>
                </c:pt>
                <c:pt idx="129">
                  <c:v>33.230363399544125</c:v>
                </c:pt>
                <c:pt idx="130">
                  <c:v>32.903451318788669</c:v>
                </c:pt>
                <c:pt idx="131">
                  <c:v>32.6355733358143</c:v>
                </c:pt>
                <c:pt idx="132">
                  <c:v>32.702198446294837</c:v>
                </c:pt>
                <c:pt idx="133">
                  <c:v>38.256740356018668</c:v>
                </c:pt>
                <c:pt idx="134">
                  <c:v>49.169631658525994</c:v>
                </c:pt>
                <c:pt idx="135">
                  <c:v>57.351596089144216</c:v>
                </c:pt>
                <c:pt idx="136">
                  <c:v>61.357196947713639</c:v>
                </c:pt>
                <c:pt idx="137">
                  <c:v>61.818874984493959</c:v>
                </c:pt>
                <c:pt idx="138">
                  <c:v>59.980376242188832</c:v>
                </c:pt>
                <c:pt idx="139">
                  <c:v>53.933028303406672</c:v>
                </c:pt>
                <c:pt idx="140">
                  <c:v>46.11376510776698</c:v>
                </c:pt>
                <c:pt idx="141">
                  <c:v>41.269806767145795</c:v>
                </c:pt>
                <c:pt idx="142">
                  <c:v>38.449106100773747</c:v>
                </c:pt>
                <c:pt idx="143">
                  <c:v>36.569976883867525</c:v>
                </c:pt>
                <c:pt idx="144">
                  <c:v>35.038157256186913</c:v>
                </c:pt>
                <c:pt idx="145">
                  <c:v>34.256203808351167</c:v>
                </c:pt>
                <c:pt idx="146">
                  <c:v>33.8076488176984</c:v>
                </c:pt>
                <c:pt idx="147">
                  <c:v>33.484521715450121</c:v>
                </c:pt>
                <c:pt idx="148">
                  <c:v>33.177419226202588</c:v>
                </c:pt>
                <c:pt idx="149">
                  <c:v>32.928881239242685</c:v>
                </c:pt>
                <c:pt idx="150">
                  <c:v>32.727245662185418</c:v>
                </c:pt>
                <c:pt idx="151">
                  <c:v>32.656112573847516</c:v>
                </c:pt>
                <c:pt idx="152">
                  <c:v>32.845838005303072</c:v>
                </c:pt>
                <c:pt idx="153">
                  <c:v>33.152147248453282</c:v>
                </c:pt>
                <c:pt idx="154">
                  <c:v>33.546295752895759</c:v>
                </c:pt>
                <c:pt idx="155">
                  <c:v>33.8482153044611</c:v>
                </c:pt>
                <c:pt idx="156">
                  <c:v>33.960370805228642</c:v>
                </c:pt>
                <c:pt idx="157">
                  <c:v>33.824339907894128</c:v>
                </c:pt>
                <c:pt idx="158">
                  <c:v>33.354490942922276</c:v>
                </c:pt>
                <c:pt idx="159">
                  <c:v>32.846063534446664</c:v>
                </c:pt>
                <c:pt idx="160">
                  <c:v>32.313583644229432</c:v>
                </c:pt>
                <c:pt idx="161">
                  <c:v>31.661257733637253</c:v>
                </c:pt>
                <c:pt idx="162">
                  <c:v>30.841728727264272</c:v>
                </c:pt>
                <c:pt idx="163">
                  <c:v>29.870421683258133</c:v>
                </c:pt>
                <c:pt idx="164">
                  <c:v>28.950056806182261</c:v>
                </c:pt>
                <c:pt idx="165">
                  <c:v>27.935036483288371</c:v>
                </c:pt>
                <c:pt idx="166">
                  <c:v>26.841555668200868</c:v>
                </c:pt>
                <c:pt idx="167">
                  <c:v>25.881458567198155</c:v>
                </c:pt>
                <c:pt idx="168">
                  <c:v>24.825519270330602</c:v>
                </c:pt>
                <c:pt idx="169">
                  <c:v>23.681766251954944</c:v>
                </c:pt>
                <c:pt idx="170">
                  <c:v>22.680677125099006</c:v>
                </c:pt>
                <c:pt idx="171">
                  <c:v>21.818474616720156</c:v>
                </c:pt>
                <c:pt idx="172">
                  <c:v>21.220118841762346</c:v>
                </c:pt>
                <c:pt idx="173">
                  <c:v>20.676188379987135</c:v>
                </c:pt>
                <c:pt idx="174">
                  <c:v>20.103390341294482</c:v>
                </c:pt>
                <c:pt idx="175">
                  <c:v>19.627406742542451</c:v>
                </c:pt>
                <c:pt idx="176">
                  <c:v>19.584325358282396</c:v>
                </c:pt>
                <c:pt idx="177">
                  <c:v>19.579169029378981</c:v>
                </c:pt>
                <c:pt idx="178">
                  <c:v>19.650726932225599</c:v>
                </c:pt>
                <c:pt idx="179">
                  <c:v>19.801352989829898</c:v>
                </c:pt>
                <c:pt idx="180">
                  <c:v>19.929818264890422</c:v>
                </c:pt>
                <c:pt idx="181">
                  <c:v>20.079383350501359</c:v>
                </c:pt>
                <c:pt idx="182">
                  <c:v>20.25292496087809</c:v>
                </c:pt>
                <c:pt idx="183">
                  <c:v>20.445501590807847</c:v>
                </c:pt>
                <c:pt idx="184">
                  <c:v>20.642759367836032</c:v>
                </c:pt>
                <c:pt idx="185">
                  <c:v>20.842457515551271</c:v>
                </c:pt>
                <c:pt idx="186">
                  <c:v>21.04302523858825</c:v>
                </c:pt>
                <c:pt idx="187">
                  <c:v>21.236004764937654</c:v>
                </c:pt>
                <c:pt idx="188">
                  <c:v>21.439135088883528</c:v>
                </c:pt>
                <c:pt idx="189">
                  <c:v>21.658400581195604</c:v>
                </c:pt>
                <c:pt idx="190">
                  <c:v>21.674480048012917</c:v>
                </c:pt>
                <c:pt idx="191">
                  <c:v>21.515854452431761</c:v>
                </c:pt>
                <c:pt idx="192">
                  <c:v>21.063928521873276</c:v>
                </c:pt>
                <c:pt idx="193">
                  <c:v>20.161218622762373</c:v>
                </c:pt>
                <c:pt idx="194">
                  <c:v>18.682726961336336</c:v>
                </c:pt>
                <c:pt idx="195">
                  <c:v>16.665940065655274</c:v>
                </c:pt>
                <c:pt idx="196">
                  <c:v>14.183906985539798</c:v>
                </c:pt>
                <c:pt idx="197">
                  <c:v>12.743783729370127</c:v>
                </c:pt>
                <c:pt idx="198">
                  <c:v>12.274281025579151</c:v>
                </c:pt>
                <c:pt idx="199">
                  <c:v>12.070093710602004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522-554F-B2A8-0DC36FC5B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825039"/>
        <c:axId val="745826719"/>
      </c:lineChart>
      <c:lineChart>
        <c:grouping val="standard"/>
        <c:varyColors val="0"/>
        <c:ser>
          <c:idx val="0"/>
          <c:order val="1"/>
          <c:tx>
            <c:v> Vaccinaties per 100.000 (RIVM)</c:v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Model!$F$60:$F$202</c:f>
              <c:numCache>
                <c:formatCode>General</c:formatCode>
                <c:ptCount val="143"/>
                <c:pt idx="43" formatCode="0">
                  <c:v>192.90857142857143</c:v>
                </c:pt>
                <c:pt idx="44" formatCode="0">
                  <c:v>246.87428571428572</c:v>
                </c:pt>
                <c:pt idx="45" formatCode="0">
                  <c:v>500.49714285714288</c:v>
                </c:pt>
                <c:pt idx="46" formatCode="0">
                  <c:v>887.6742857142857</c:v>
                </c:pt>
                <c:pt idx="47" formatCode="0">
                  <c:v>1102.2685714285715</c:v>
                </c:pt>
                <c:pt idx="48" formatCode="0">
                  <c:v>1134.5428571428572</c:v>
                </c:pt>
                <c:pt idx="49" formatCode="0">
                  <c:v>1238.4457142857143</c:v>
                </c:pt>
                <c:pt idx="50" formatCode="0">
                  <c:v>1758.4</c:v>
                </c:pt>
                <c:pt idx="51" formatCode="0">
                  <c:v>1443.1028571428571</c:v>
                </c:pt>
                <c:pt idx="52" formatCode="0">
                  <c:v>1393.8285714285714</c:v>
                </c:pt>
                <c:pt idx="53" formatCode="0">
                  <c:v>1132.1085714285714</c:v>
                </c:pt>
                <c:pt idx="54" formatCode="0">
                  <c:v>1508.36</c:v>
                </c:pt>
                <c:pt idx="55" formatCode="0">
                  <c:v>2401.64</c:v>
                </c:pt>
                <c:pt idx="56" formatCode="0">
                  <c:v>2727.7428571428572</c:v>
                </c:pt>
                <c:pt idx="57" formatCode="0">
                  <c:v>4072.2514285714287</c:v>
                </c:pt>
                <c:pt idx="58" formatCode="0">
                  <c:v>3831.76</c:v>
                </c:pt>
                <c:pt idx="59" formatCode="0">
                  <c:v>3760.6228571428574</c:v>
                </c:pt>
                <c:pt idx="60" formatCode="0">
                  <c:v>4251.6514285714284</c:v>
                </c:pt>
                <c:pt idx="61" formatCode="0">
                  <c:v>5156.08</c:v>
                </c:pt>
                <c:pt idx="62" formatCode="0">
                  <c:v>6027.0342857142859</c:v>
                </c:pt>
                <c:pt idx="63" formatCode="0">
                  <c:v>5683.5142857142855</c:v>
                </c:pt>
                <c:pt idx="64" formatCode="0">
                  <c:v>6249.5714285714284</c:v>
                </c:pt>
                <c:pt idx="65" formatCode="0">
                  <c:v>8702.4342857142856</c:v>
                </c:pt>
                <c:pt idx="66" formatCode="0">
                  <c:v>7741.0971428571429</c:v>
                </c:pt>
                <c:pt idx="67" formatCode="0">
                  <c:v>8166.3885714285716</c:v>
                </c:pt>
                <c:pt idx="68" formatCode="0">
                  <c:v>8523.4685714285715</c:v>
                </c:pt>
                <c:pt idx="69" formatCode="0">
                  <c:v>7530.7371428571432</c:v>
                </c:pt>
                <c:pt idx="70" formatCode="0">
                  <c:v>6591.2</c:v>
                </c:pt>
                <c:pt idx="71" formatCode="0">
                  <c:v>4979.72</c:v>
                </c:pt>
                <c:pt idx="72" formatCode="0">
                  <c:v>4589.1028571428569</c:v>
                </c:pt>
                <c:pt idx="73" formatCode="0">
                  <c:v>4666.68</c:v>
                </c:pt>
                <c:pt idx="74" formatCode="0">
                  <c:v>4058.9142857142856</c:v>
                </c:pt>
                <c:pt idx="75" formatCode="0">
                  <c:v>1681.9657142857143</c:v>
                </c:pt>
                <c:pt idx="76" formatCode="0">
                  <c:v>1476.3314285714287</c:v>
                </c:pt>
                <c:pt idx="77" formatCode="0">
                  <c:v>1078.1885714285713</c:v>
                </c:pt>
                <c:pt idx="78" formatCode="0">
                  <c:v>685.05714285714282</c:v>
                </c:pt>
                <c:pt idx="79" formatCode="0">
                  <c:v>818.86285714285714</c:v>
                </c:pt>
                <c:pt idx="80" formatCode="0">
                  <c:v>733.26285714285711</c:v>
                </c:pt>
                <c:pt idx="81" formatCode="0">
                  <c:v>638.29714285714283</c:v>
                </c:pt>
                <c:pt idx="82" formatCode="0">
                  <c:v>572.4228571428572</c:v>
                </c:pt>
                <c:pt idx="83" formatCode="0">
                  <c:v>578.75428571428574</c:v>
                </c:pt>
                <c:pt idx="84" formatCode="0">
                  <c:v>596.57142857142856</c:v>
                </c:pt>
                <c:pt idx="85" formatCode="0">
                  <c:v>622.13714285714286</c:v>
                </c:pt>
                <c:pt idx="86" formatCode="0">
                  <c:v>686.07428571428568</c:v>
                </c:pt>
                <c:pt idx="87" formatCode="0">
                  <c:v>669.56571428571431</c:v>
                </c:pt>
                <c:pt idx="88" formatCode="0">
                  <c:v>629.18285714285719</c:v>
                </c:pt>
                <c:pt idx="89" formatCode="0">
                  <c:v>1533.7085714285715</c:v>
                </c:pt>
                <c:pt idx="90" formatCode="0">
                  <c:v>2272.9942857142855</c:v>
                </c:pt>
                <c:pt idx="91" formatCode="0">
                  <c:v>3464.9542857142856</c:v>
                </c:pt>
                <c:pt idx="92" formatCode="0">
                  <c:v>5232.76</c:v>
                </c:pt>
                <c:pt idx="93" formatCode="0">
                  <c:v>7399.982857142857</c:v>
                </c:pt>
                <c:pt idx="94" formatCode="0">
                  <c:v>9292.36</c:v>
                </c:pt>
                <c:pt idx="95" formatCode="0">
                  <c:v>10784.142857142857</c:v>
                </c:pt>
                <c:pt idx="96" formatCode="0">
                  <c:v>6484.6342857142854</c:v>
                </c:pt>
                <c:pt idx="97" formatCode="0">
                  <c:v>2680.2</c:v>
                </c:pt>
                <c:pt idx="98" formatCode="0">
                  <c:v>1648.68</c:v>
                </c:pt>
                <c:pt idx="99" formatCode="0">
                  <c:v>1260.8114285714287</c:v>
                </c:pt>
                <c:pt idx="100" formatCode="0">
                  <c:v>771.08</c:v>
                </c:pt>
                <c:pt idx="101" formatCode="0">
                  <c:v>415.70857142857142</c:v>
                </c:pt>
                <c:pt idx="102" formatCode="0">
                  <c:v>331.04571428571427</c:v>
                </c:pt>
                <c:pt idx="103" formatCode="0">
                  <c:v>489.6514285714286</c:v>
                </c:pt>
                <c:pt idx="104" formatCode="0">
                  <c:v>1090.3885714285714</c:v>
                </c:pt>
                <c:pt idx="105" formatCode="0">
                  <c:v>1688.1028571428571</c:v>
                </c:pt>
                <c:pt idx="106" formatCode="0">
                  <c:v>1997.4742857142858</c:v>
                </c:pt>
                <c:pt idx="107" formatCode="0">
                  <c:v>2191.6799999999998</c:v>
                </c:pt>
                <c:pt idx="108" formatCode="0">
                  <c:v>1832.8971428571429</c:v>
                </c:pt>
                <c:pt idx="109" formatCode="0">
                  <c:v>1346.2514285714285</c:v>
                </c:pt>
                <c:pt idx="110" formatCode="0">
                  <c:v>1033.5428571428572</c:v>
                </c:pt>
                <c:pt idx="111" formatCode="0">
                  <c:v>628.80571428571432</c:v>
                </c:pt>
                <c:pt idx="112" formatCode="0">
                  <c:v>483.12571428571431</c:v>
                </c:pt>
                <c:pt idx="113" formatCode="0">
                  <c:v>375.41142857142859</c:v>
                </c:pt>
                <c:pt idx="114" formatCode="0">
                  <c:v>409.2114285714286</c:v>
                </c:pt>
                <c:pt idx="115" formatCode="0">
                  <c:v>296.59428571428572</c:v>
                </c:pt>
                <c:pt idx="116" formatCode="0">
                  <c:v>273.7657142857143</c:v>
                </c:pt>
                <c:pt idx="117" formatCode="0">
                  <c:v>255.71428571428572</c:v>
                </c:pt>
                <c:pt idx="118" formatCode="0">
                  <c:v>429.22285714285715</c:v>
                </c:pt>
                <c:pt idx="119" formatCode="0">
                  <c:v>594.56571428571431</c:v>
                </c:pt>
                <c:pt idx="120" formatCode="0">
                  <c:v>543.30857142857144</c:v>
                </c:pt>
                <c:pt idx="121" formatCode="0">
                  <c:v>489.96</c:v>
                </c:pt>
                <c:pt idx="122" formatCode="0">
                  <c:v>702.15428571428572</c:v>
                </c:pt>
                <c:pt idx="123" formatCode="0">
                  <c:v>529.54857142857145</c:v>
                </c:pt>
                <c:pt idx="124" formatCode="0">
                  <c:v>494.93142857142857</c:v>
                </c:pt>
                <c:pt idx="125" formatCode="0">
                  <c:v>331.2114285714286</c:v>
                </c:pt>
                <c:pt idx="126" formatCode="0">
                  <c:v>191.93142857142857</c:v>
                </c:pt>
                <c:pt idx="127" formatCode="0">
                  <c:v>147.84571428571428</c:v>
                </c:pt>
                <c:pt idx="128" formatCode="0">
                  <c:v>97.337142857142851</c:v>
                </c:pt>
                <c:pt idx="129" formatCode="0">
                  <c:v>78.959999999999994</c:v>
                </c:pt>
                <c:pt idx="130" formatCode="0">
                  <c:v>0</c:v>
                </c:pt>
                <c:pt idx="131" formatCode="0">
                  <c:v>0</c:v>
                </c:pt>
                <c:pt idx="132" formatCode="0">
                  <c:v>0</c:v>
                </c:pt>
                <c:pt idx="133" formatCode="0">
                  <c:v>1321.5005714285712</c:v>
                </c:pt>
                <c:pt idx="134" formatCode="0">
                  <c:v>2608.3964571428573</c:v>
                </c:pt>
                <c:pt idx="135" formatCode="0">
                  <c:v>3275.1799428571426</c:v>
                </c:pt>
                <c:pt idx="136" formatCode="0">
                  <c:v>3552.968685714286</c:v>
                </c:pt>
                <c:pt idx="137" formatCode="0">
                  <c:v>3362.7498857142868</c:v>
                </c:pt>
                <c:pt idx="138" formatCode="0">
                  <c:v>3090.4990857142848</c:v>
                </c:pt>
                <c:pt idx="139" formatCode="0">
                  <c:v>1892.2410857142854</c:v>
                </c:pt>
                <c:pt idx="140" formatCode="0">
                  <c:v>1186.4390857142848</c:v>
                </c:pt>
                <c:pt idx="141" formatCode="0">
                  <c:v>708.99885714285608</c:v>
                </c:pt>
                <c:pt idx="142" formatCode="0">
                  <c:v>490.13137142857272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522-554F-B2A8-0DC36FC5B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255471"/>
        <c:axId val="263737679"/>
      </c:lineChart>
      <c:dateAx>
        <c:axId val="745825039"/>
        <c:scaling>
          <c:orientation val="minMax"/>
          <c:max val="45292"/>
          <c:min val="441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\ 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26719"/>
        <c:crosses val="autoZero"/>
        <c:auto val="1"/>
        <c:lblOffset val="100"/>
        <c:baseTimeUnit val="days"/>
        <c:majorUnit val="4"/>
        <c:majorTimeUnit val="months"/>
      </c:dateAx>
      <c:valAx>
        <c:axId val="745826719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7030A0"/>
                    </a:solidFill>
                  </a:rPr>
                  <a:t>Overlijdens/dag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25039"/>
        <c:crosses val="autoZero"/>
        <c:crossBetween val="between"/>
      </c:valAx>
      <c:valAx>
        <c:axId val="263737679"/>
        <c:scaling>
          <c:orientation val="minMax"/>
          <c:max val="48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Vaccinaties /100.000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55471"/>
        <c:crosses val="max"/>
        <c:crossBetween val="between"/>
        <c:majorUnit val="8000"/>
      </c:valAx>
      <c:catAx>
        <c:axId val="586255471"/>
        <c:scaling>
          <c:orientation val="minMax"/>
        </c:scaling>
        <c:delete val="1"/>
        <c:axPos val="b"/>
        <c:majorTickMark val="out"/>
        <c:minorTickMark val="none"/>
        <c:tickLblPos val="nextTo"/>
        <c:crossAx val="263737679"/>
        <c:crosses val="autoZero"/>
        <c:auto val="1"/>
        <c:lblAlgn val="ctr"/>
        <c:lblOffset val="100"/>
        <c:tickLblSkip val="1"/>
        <c:tickMarkSkip val="1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471590102142803"/>
          <c:y val="8.0227573931029125E-2"/>
          <c:w val="0.29281158283527731"/>
          <c:h val="9.5895826554852348E-2"/>
        </c:manualLayout>
      </c:layout>
      <c:overlay val="0"/>
      <c:spPr>
        <a:solidFill>
          <a:schemeClr val="bg1">
            <a:lumMod val="85000"/>
            <a:alpha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2857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588335746039001E-2"/>
          <c:y val="3.2992020575741285E-2"/>
          <c:w val="0.84302082040879378"/>
          <c:h val="0.90645615482574926"/>
        </c:manualLayout>
      </c:layout>
      <c:areaChart>
        <c:grouping val="stacked"/>
        <c:varyColors val="0"/>
        <c:ser>
          <c:idx val="3"/>
          <c:order val="0"/>
          <c:tx>
            <c:v> Onverklaarde sterfte</c:v>
          </c:tx>
          <c:spPr>
            <a:solidFill>
              <a:srgbClr val="0070C0">
                <a:alpha val="18000"/>
              </a:srgbClr>
            </a:solidFill>
            <a:ln>
              <a:noFill/>
            </a:ln>
            <a:effectLst/>
          </c:spPr>
          <c:cat>
            <c:numRef>
              <c:f>Model!$A$51:$A$207</c:f>
              <c:numCache>
                <c:formatCode>[$-409]d\-mmm\-yy;@</c:formatCode>
                <c:ptCount val="157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  <c:pt idx="100">
                  <c:v>44536</c:v>
                </c:pt>
                <c:pt idx="101">
                  <c:v>44543</c:v>
                </c:pt>
                <c:pt idx="102">
                  <c:v>44550</c:v>
                </c:pt>
                <c:pt idx="103">
                  <c:v>44557</c:v>
                </c:pt>
                <c:pt idx="104">
                  <c:v>44564</c:v>
                </c:pt>
                <c:pt idx="105">
                  <c:v>44571</c:v>
                </c:pt>
                <c:pt idx="106">
                  <c:v>44578</c:v>
                </c:pt>
                <c:pt idx="107">
                  <c:v>44585</c:v>
                </c:pt>
                <c:pt idx="108">
                  <c:v>44592</c:v>
                </c:pt>
                <c:pt idx="109">
                  <c:v>44599</c:v>
                </c:pt>
                <c:pt idx="110">
                  <c:v>44606</c:v>
                </c:pt>
                <c:pt idx="111">
                  <c:v>44613</c:v>
                </c:pt>
                <c:pt idx="112">
                  <c:v>44620</c:v>
                </c:pt>
                <c:pt idx="113">
                  <c:v>44627</c:v>
                </c:pt>
                <c:pt idx="114">
                  <c:v>44634</c:v>
                </c:pt>
                <c:pt idx="115">
                  <c:v>44641</c:v>
                </c:pt>
                <c:pt idx="116">
                  <c:v>44648</c:v>
                </c:pt>
                <c:pt idx="117">
                  <c:v>44655</c:v>
                </c:pt>
                <c:pt idx="118">
                  <c:v>44662</c:v>
                </c:pt>
                <c:pt idx="119">
                  <c:v>44669</c:v>
                </c:pt>
                <c:pt idx="120">
                  <c:v>44676</c:v>
                </c:pt>
                <c:pt idx="121">
                  <c:v>44683</c:v>
                </c:pt>
                <c:pt idx="122">
                  <c:v>44690</c:v>
                </c:pt>
                <c:pt idx="123">
                  <c:v>44697</c:v>
                </c:pt>
                <c:pt idx="124">
                  <c:v>44704</c:v>
                </c:pt>
                <c:pt idx="125">
                  <c:v>44711</c:v>
                </c:pt>
                <c:pt idx="126">
                  <c:v>44718</c:v>
                </c:pt>
                <c:pt idx="127">
                  <c:v>44725</c:v>
                </c:pt>
                <c:pt idx="128">
                  <c:v>44732</c:v>
                </c:pt>
                <c:pt idx="129">
                  <c:v>44739</c:v>
                </c:pt>
                <c:pt idx="130">
                  <c:v>44746</c:v>
                </c:pt>
                <c:pt idx="131">
                  <c:v>44753</c:v>
                </c:pt>
                <c:pt idx="132">
                  <c:v>44760</c:v>
                </c:pt>
                <c:pt idx="133">
                  <c:v>44767</c:v>
                </c:pt>
                <c:pt idx="134">
                  <c:v>44774</c:v>
                </c:pt>
                <c:pt idx="135">
                  <c:v>44781</c:v>
                </c:pt>
                <c:pt idx="136">
                  <c:v>44788</c:v>
                </c:pt>
                <c:pt idx="137">
                  <c:v>44795</c:v>
                </c:pt>
                <c:pt idx="138">
                  <c:v>44802</c:v>
                </c:pt>
                <c:pt idx="139">
                  <c:v>44809</c:v>
                </c:pt>
                <c:pt idx="140">
                  <c:v>44816</c:v>
                </c:pt>
                <c:pt idx="141">
                  <c:v>44823</c:v>
                </c:pt>
                <c:pt idx="142">
                  <c:v>44830</c:v>
                </c:pt>
                <c:pt idx="143">
                  <c:v>44837</c:v>
                </c:pt>
                <c:pt idx="144">
                  <c:v>44844</c:v>
                </c:pt>
                <c:pt idx="145">
                  <c:v>44851</c:v>
                </c:pt>
                <c:pt idx="146">
                  <c:v>44858</c:v>
                </c:pt>
                <c:pt idx="147">
                  <c:v>44865</c:v>
                </c:pt>
                <c:pt idx="148">
                  <c:v>44872</c:v>
                </c:pt>
                <c:pt idx="149">
                  <c:v>44879</c:v>
                </c:pt>
                <c:pt idx="150">
                  <c:v>44886</c:v>
                </c:pt>
                <c:pt idx="151">
                  <c:v>44893</c:v>
                </c:pt>
                <c:pt idx="152">
                  <c:v>44900</c:v>
                </c:pt>
                <c:pt idx="153">
                  <c:v>44907</c:v>
                </c:pt>
                <c:pt idx="154">
                  <c:v>44914</c:v>
                </c:pt>
                <c:pt idx="155">
                  <c:v>44921</c:v>
                </c:pt>
                <c:pt idx="156">
                  <c:v>44928</c:v>
                </c:pt>
              </c:numCache>
            </c:numRef>
          </c:cat>
          <c:val>
            <c:numRef>
              <c:f>Model!$Y$51:$Y$211</c:f>
              <c:numCache>
                <c:formatCode>#,#00</c:formatCode>
                <c:ptCount val="161"/>
                <c:pt idx="0">
                  <c:v>100</c:v>
                </c:pt>
                <c:pt idx="1">
                  <c:v>101.6007248565388</c:v>
                </c:pt>
                <c:pt idx="2">
                  <c:v>94.40789473684211</c:v>
                </c:pt>
                <c:pt idx="3">
                  <c:v>89.799528301886795</c:v>
                </c:pt>
                <c:pt idx="4">
                  <c:v>92.867625476959205</c:v>
                </c:pt>
                <c:pt idx="5">
                  <c:v>93.97236107027345</c:v>
                </c:pt>
                <c:pt idx="6">
                  <c:v>93.838028169014081</c:v>
                </c:pt>
                <c:pt idx="7">
                  <c:v>87.363448479480368</c:v>
                </c:pt>
                <c:pt idx="8">
                  <c:v>92.422434367541769</c:v>
                </c:pt>
                <c:pt idx="9">
                  <c:v>93.574660633484157</c:v>
                </c:pt>
                <c:pt idx="10">
                  <c:v>97.848140178296958</c:v>
                </c:pt>
                <c:pt idx="11">
                  <c:v>100.88216761184626</c:v>
                </c:pt>
                <c:pt idx="12">
                  <c:v>103.35051546391753</c:v>
                </c:pt>
                <c:pt idx="13">
                  <c:v>104.62962962962963</c:v>
                </c:pt>
                <c:pt idx="14">
                  <c:v>101.62326682448428</c:v>
                </c:pt>
                <c:pt idx="15">
                  <c:v>97.392795883361927</c:v>
                </c:pt>
                <c:pt idx="16">
                  <c:v>98.117811084001389</c:v>
                </c:pt>
                <c:pt idx="17">
                  <c:v>95.600140795494539</c:v>
                </c:pt>
                <c:pt idx="18">
                  <c:v>90.535271180432474</c:v>
                </c:pt>
                <c:pt idx="19">
                  <c:v>89.262705798138867</c:v>
                </c:pt>
                <c:pt idx="20">
                  <c:v>92.166064981949461</c:v>
                </c:pt>
                <c:pt idx="21">
                  <c:v>93.824918270977122</c:v>
                </c:pt>
                <c:pt idx="22">
                  <c:v>94.149908592321751</c:v>
                </c:pt>
                <c:pt idx="23">
                  <c:v>95.834855681402999</c:v>
                </c:pt>
                <c:pt idx="24">
                  <c:v>97.137614678899084</c:v>
                </c:pt>
                <c:pt idx="25">
                  <c:v>96.613912403386081</c:v>
                </c:pt>
                <c:pt idx="26">
                  <c:v>95.703268453911122</c:v>
                </c:pt>
                <c:pt idx="27">
                  <c:v>95.402721588819418</c:v>
                </c:pt>
                <c:pt idx="28">
                  <c:v>92.647058823529406</c:v>
                </c:pt>
                <c:pt idx="29">
                  <c:v>98.079054303657188</c:v>
                </c:pt>
                <c:pt idx="30">
                  <c:v>98.399702270189806</c:v>
                </c:pt>
                <c:pt idx="31">
                  <c:v>97.464578672632371</c:v>
                </c:pt>
                <c:pt idx="32">
                  <c:v>118.28400149868865</c:v>
                </c:pt>
                <c:pt idx="33">
                  <c:v>105.44498685692828</c:v>
                </c:pt>
                <c:pt idx="34">
                  <c:v>101.38732658417698</c:v>
                </c:pt>
                <c:pt idx="35">
                  <c:v>99.58893871449925</c:v>
                </c:pt>
                <c:pt idx="36">
                  <c:v>100.44477390659748</c:v>
                </c:pt>
                <c:pt idx="37">
                  <c:v>97.251740564309273</c:v>
                </c:pt>
                <c:pt idx="38">
                  <c:v>100</c:v>
                </c:pt>
                <c:pt idx="39">
                  <c:v>100.7537688442211</c:v>
                </c:pt>
                <c:pt idx="40">
                  <c:v>98.076237976487349</c:v>
                </c:pt>
                <c:pt idx="41">
                  <c:v>98.203592814371262</c:v>
                </c:pt>
                <c:pt idx="42">
                  <c:v>98.008385744234801</c:v>
                </c:pt>
                <c:pt idx="43">
                  <c:v>97.992384908272754</c:v>
                </c:pt>
                <c:pt idx="44">
                  <c:v>92.866988283942106</c:v>
                </c:pt>
                <c:pt idx="45">
                  <c:v>95.429740791268756</c:v>
                </c:pt>
                <c:pt idx="46">
                  <c:v>89.737550471063258</c:v>
                </c:pt>
                <c:pt idx="47">
                  <c:v>91.40106241699867</c:v>
                </c:pt>
                <c:pt idx="48">
                  <c:v>96.015805070793547</c:v>
                </c:pt>
                <c:pt idx="49">
                  <c:v>94.129032258064512</c:v>
                </c:pt>
                <c:pt idx="50">
                  <c:v>93.714466203411249</c:v>
                </c:pt>
                <c:pt idx="51">
                  <c:v>85.133457479826191</c:v>
                </c:pt>
                <c:pt idx="52">
                  <c:v>81.996325780771585</c:v>
                </c:pt>
                <c:pt idx="53">
                  <c:v>90.63161075853732</c:v>
                </c:pt>
                <c:pt idx="54">
                  <c:v>84.534848938079563</c:v>
                </c:pt>
                <c:pt idx="55">
                  <c:v>85.248815165876778</c:v>
                </c:pt>
                <c:pt idx="56">
                  <c:v>84.496350364963504</c:v>
                </c:pt>
                <c:pt idx="57">
                  <c:v>84.854651162790702</c:v>
                </c:pt>
                <c:pt idx="58">
                  <c:v>83.255678509027376</c:v>
                </c:pt>
                <c:pt idx="59">
                  <c:v>83.58035454809648</c:v>
                </c:pt>
                <c:pt idx="60">
                  <c:v>79.093567251461991</c:v>
                </c:pt>
                <c:pt idx="61">
                  <c:v>79.255319148936167</c:v>
                </c:pt>
                <c:pt idx="62">
                  <c:v>85.449656408724238</c:v>
                </c:pt>
                <c:pt idx="63">
                  <c:v>81.917808219178085</c:v>
                </c:pt>
                <c:pt idx="64">
                  <c:v>84.524180967238692</c:v>
                </c:pt>
                <c:pt idx="65">
                  <c:v>89.725590299936187</c:v>
                </c:pt>
                <c:pt idx="66">
                  <c:v>92.73084479371316</c:v>
                </c:pt>
                <c:pt idx="67">
                  <c:v>93.503014065639647</c:v>
                </c:pt>
                <c:pt idx="68">
                  <c:v>96.569293478260875</c:v>
                </c:pt>
                <c:pt idx="69">
                  <c:v>96.82430100103555</c:v>
                </c:pt>
                <c:pt idx="70">
                  <c:v>94.736842105263165</c:v>
                </c:pt>
                <c:pt idx="71">
                  <c:v>97.297297297297291</c:v>
                </c:pt>
                <c:pt idx="72">
                  <c:v>99.184686281460472</c:v>
                </c:pt>
                <c:pt idx="73">
                  <c:v>96.210225241329994</c:v>
                </c:pt>
                <c:pt idx="74">
                  <c:v>104.06474820143885</c:v>
                </c:pt>
                <c:pt idx="75">
                  <c:v>102.06372194062274</c:v>
                </c:pt>
                <c:pt idx="76">
                  <c:v>101.95369030390738</c:v>
                </c:pt>
                <c:pt idx="77">
                  <c:v>96.18320610687023</c:v>
                </c:pt>
                <c:pt idx="78">
                  <c:v>100.9114108640175</c:v>
                </c:pt>
                <c:pt idx="79">
                  <c:v>102.36363636363636</c:v>
                </c:pt>
                <c:pt idx="80">
                  <c:v>103.89799635701274</c:v>
                </c:pt>
                <c:pt idx="81">
                  <c:v>98.543866035675279</c:v>
                </c:pt>
                <c:pt idx="82">
                  <c:v>103.65764447695685</c:v>
                </c:pt>
                <c:pt idx="83">
                  <c:v>104.9023221525986</c:v>
                </c:pt>
                <c:pt idx="84">
                  <c:v>100.81240768094534</c:v>
                </c:pt>
                <c:pt idx="85">
                  <c:v>103.7847866419295</c:v>
                </c:pt>
                <c:pt idx="86">
                  <c:v>104.76190476190476</c:v>
                </c:pt>
                <c:pt idx="87">
                  <c:v>102.71073152617899</c:v>
                </c:pt>
                <c:pt idx="88">
                  <c:v>110.51073279052554</c:v>
                </c:pt>
                <c:pt idx="89">
                  <c:v>103.48751835535977</c:v>
                </c:pt>
                <c:pt idx="90">
                  <c:v>102.46823956442832</c:v>
                </c:pt>
                <c:pt idx="91">
                  <c:v>108.17134629229662</c:v>
                </c:pt>
                <c:pt idx="92">
                  <c:v>106.15001777461785</c:v>
                </c:pt>
                <c:pt idx="93">
                  <c:v>104.02116402116403</c:v>
                </c:pt>
                <c:pt idx="94">
                  <c:v>107.88555478018144</c:v>
                </c:pt>
                <c:pt idx="95">
                  <c:v>106.61128418137764</c:v>
                </c:pt>
                <c:pt idx="96">
                  <c:v>106.1364415495372</c:v>
                </c:pt>
                <c:pt idx="97">
                  <c:v>109.82935153583618</c:v>
                </c:pt>
                <c:pt idx="98">
                  <c:v>106.95945945945945</c:v>
                </c:pt>
                <c:pt idx="99">
                  <c:v>105.33155614795068</c:v>
                </c:pt>
                <c:pt idx="100">
                  <c:v>108.6785009861933</c:v>
                </c:pt>
                <c:pt idx="101">
                  <c:v>107.8604044357469</c:v>
                </c:pt>
                <c:pt idx="102">
                  <c:v>103.76996805111821</c:v>
                </c:pt>
                <c:pt idx="103">
                  <c:v>98.153942428035037</c:v>
                </c:pt>
                <c:pt idx="104">
                  <c:v>98.585920688595138</c:v>
                </c:pt>
                <c:pt idx="105">
                  <c:v>94.489611562782301</c:v>
                </c:pt>
                <c:pt idx="106">
                  <c:v>87.216924910607872</c:v>
                </c:pt>
                <c:pt idx="107">
                  <c:v>88.731563421828909</c:v>
                </c:pt>
                <c:pt idx="108">
                  <c:v>87.725421756835374</c:v>
                </c:pt>
                <c:pt idx="109">
                  <c:v>88.100752750434282</c:v>
                </c:pt>
                <c:pt idx="110">
                  <c:v>86.335944299390775</c:v>
                </c:pt>
                <c:pt idx="111">
                  <c:v>89.290882778581761</c:v>
                </c:pt>
                <c:pt idx="112">
                  <c:v>90.212642004078063</c:v>
                </c:pt>
                <c:pt idx="113">
                  <c:v>88.224904327347659</c:v>
                </c:pt>
                <c:pt idx="114">
                  <c:v>91.428571428571431</c:v>
                </c:pt>
                <c:pt idx="115">
                  <c:v>96.604002425712551</c:v>
                </c:pt>
                <c:pt idx="116">
                  <c:v>100.40410320174075</c:v>
                </c:pt>
                <c:pt idx="117">
                  <c:v>102.41576605212968</c:v>
                </c:pt>
                <c:pt idx="118">
                  <c:v>106.94716242661448</c:v>
                </c:pt>
                <c:pt idx="119">
                  <c:v>108.24157490824157</c:v>
                </c:pt>
                <c:pt idx="120">
                  <c:v>103.72250423011845</c:v>
                </c:pt>
                <c:pt idx="121">
                  <c:v>103.81705639614856</c:v>
                </c:pt>
                <c:pt idx="122">
                  <c:v>105.86805555555556</c:v>
                </c:pt>
                <c:pt idx="123">
                  <c:v>106.99300699300699</c:v>
                </c:pt>
                <c:pt idx="124">
                  <c:v>105.7909604519774</c:v>
                </c:pt>
                <c:pt idx="125">
                  <c:v>102.42165242165242</c:v>
                </c:pt>
                <c:pt idx="126">
                  <c:v>104.98029380150484</c:v>
                </c:pt>
                <c:pt idx="127">
                  <c:v>104.94049765596827</c:v>
                </c:pt>
                <c:pt idx="128">
                  <c:v>105.62162162162163</c:v>
                </c:pt>
                <c:pt idx="129">
                  <c:v>111.0065170166546</c:v>
                </c:pt>
                <c:pt idx="130">
                  <c:v>107.0079883805374</c:v>
                </c:pt>
                <c:pt idx="131">
                  <c:v>105.18115942028986</c:v>
                </c:pt>
                <c:pt idx="132">
                  <c:v>107.54716981132076</c:v>
                </c:pt>
                <c:pt idx="133">
                  <c:v>110.7324147933285</c:v>
                </c:pt>
                <c:pt idx="134">
                  <c:v>111.60714285714286</c:v>
                </c:pt>
                <c:pt idx="135">
                  <c:v>104.4970631424376</c:v>
                </c:pt>
                <c:pt idx="136">
                  <c:v>105.5167340934167</c:v>
                </c:pt>
                <c:pt idx="137">
                  <c:v>111.01663585951941</c:v>
                </c:pt>
                <c:pt idx="138">
                  <c:v>110.94849944423861</c:v>
                </c:pt>
                <c:pt idx="139">
                  <c:v>108.50906400295968</c:v>
                </c:pt>
                <c:pt idx="140">
                  <c:v>106.35827497235533</c:v>
                </c:pt>
                <c:pt idx="141">
                  <c:v>101.26142595978062</c:v>
                </c:pt>
                <c:pt idx="142">
                  <c:v>107.21258134490239</c:v>
                </c:pt>
                <c:pt idx="143">
                  <c:v>109.2147723198279</c:v>
                </c:pt>
                <c:pt idx="144">
                  <c:v>114.84065155807366</c:v>
                </c:pt>
                <c:pt idx="145">
                  <c:v>112.30147575544623</c:v>
                </c:pt>
                <c:pt idx="146">
                  <c:v>113.72480889506602</c:v>
                </c:pt>
                <c:pt idx="147">
                  <c:v>111.11685625646329</c:v>
                </c:pt>
                <c:pt idx="148">
                  <c:v>108.11133879781421</c:v>
                </c:pt>
                <c:pt idx="149">
                  <c:v>105.84155049302959</c:v>
                </c:pt>
                <c:pt idx="150">
                  <c:v>106.24158815612383</c:v>
                </c:pt>
                <c:pt idx="151">
                  <c:v>110.84633255891139</c:v>
                </c:pt>
                <c:pt idx="152">
                  <c:v>110.63523248199083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F-FA47-B749-FF95DDDD38E5}"/>
            </c:ext>
          </c:extLst>
        </c:ser>
        <c:ser>
          <c:idx val="2"/>
          <c:order val="1"/>
          <c:tx>
            <c:v> Met Corona</c:v>
          </c:tx>
          <c:spPr>
            <a:solidFill>
              <a:srgbClr val="FF0000">
                <a:alpha val="17000"/>
              </a:srgbClr>
            </a:solidFill>
            <a:ln>
              <a:noFill/>
            </a:ln>
            <a:effectLst/>
          </c:spPr>
          <c:cat>
            <c:numRef>
              <c:f>Model!$A$51:$A$207</c:f>
              <c:numCache>
                <c:formatCode>[$-409]d\-mmm\-yy;@</c:formatCode>
                <c:ptCount val="157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  <c:pt idx="100">
                  <c:v>44536</c:v>
                </c:pt>
                <c:pt idx="101">
                  <c:v>44543</c:v>
                </c:pt>
                <c:pt idx="102">
                  <c:v>44550</c:v>
                </c:pt>
                <c:pt idx="103">
                  <c:v>44557</c:v>
                </c:pt>
                <c:pt idx="104">
                  <c:v>44564</c:v>
                </c:pt>
                <c:pt idx="105">
                  <c:v>44571</c:v>
                </c:pt>
                <c:pt idx="106">
                  <c:v>44578</c:v>
                </c:pt>
                <c:pt idx="107">
                  <c:v>44585</c:v>
                </c:pt>
                <c:pt idx="108">
                  <c:v>44592</c:v>
                </c:pt>
                <c:pt idx="109">
                  <c:v>44599</c:v>
                </c:pt>
                <c:pt idx="110">
                  <c:v>44606</c:v>
                </c:pt>
                <c:pt idx="111">
                  <c:v>44613</c:v>
                </c:pt>
                <c:pt idx="112">
                  <c:v>44620</c:v>
                </c:pt>
                <c:pt idx="113">
                  <c:v>44627</c:v>
                </c:pt>
                <c:pt idx="114">
                  <c:v>44634</c:v>
                </c:pt>
                <c:pt idx="115">
                  <c:v>44641</c:v>
                </c:pt>
                <c:pt idx="116">
                  <c:v>44648</c:v>
                </c:pt>
                <c:pt idx="117">
                  <c:v>44655</c:v>
                </c:pt>
                <c:pt idx="118">
                  <c:v>44662</c:v>
                </c:pt>
                <c:pt idx="119">
                  <c:v>44669</c:v>
                </c:pt>
                <c:pt idx="120">
                  <c:v>44676</c:v>
                </c:pt>
                <c:pt idx="121">
                  <c:v>44683</c:v>
                </c:pt>
                <c:pt idx="122">
                  <c:v>44690</c:v>
                </c:pt>
                <c:pt idx="123">
                  <c:v>44697</c:v>
                </c:pt>
                <c:pt idx="124">
                  <c:v>44704</c:v>
                </c:pt>
                <c:pt idx="125">
                  <c:v>44711</c:v>
                </c:pt>
                <c:pt idx="126">
                  <c:v>44718</c:v>
                </c:pt>
                <c:pt idx="127">
                  <c:v>44725</c:v>
                </c:pt>
                <c:pt idx="128">
                  <c:v>44732</c:v>
                </c:pt>
                <c:pt idx="129">
                  <c:v>44739</c:v>
                </c:pt>
                <c:pt idx="130">
                  <c:v>44746</c:v>
                </c:pt>
                <c:pt idx="131">
                  <c:v>44753</c:v>
                </c:pt>
                <c:pt idx="132">
                  <c:v>44760</c:v>
                </c:pt>
                <c:pt idx="133">
                  <c:v>44767</c:v>
                </c:pt>
                <c:pt idx="134">
                  <c:v>44774</c:v>
                </c:pt>
                <c:pt idx="135">
                  <c:v>44781</c:v>
                </c:pt>
                <c:pt idx="136">
                  <c:v>44788</c:v>
                </c:pt>
                <c:pt idx="137">
                  <c:v>44795</c:v>
                </c:pt>
                <c:pt idx="138">
                  <c:v>44802</c:v>
                </c:pt>
                <c:pt idx="139">
                  <c:v>44809</c:v>
                </c:pt>
                <c:pt idx="140">
                  <c:v>44816</c:v>
                </c:pt>
                <c:pt idx="141">
                  <c:v>44823</c:v>
                </c:pt>
                <c:pt idx="142">
                  <c:v>44830</c:v>
                </c:pt>
                <c:pt idx="143">
                  <c:v>44837</c:v>
                </c:pt>
                <c:pt idx="144">
                  <c:v>44844</c:v>
                </c:pt>
                <c:pt idx="145">
                  <c:v>44851</c:v>
                </c:pt>
                <c:pt idx="146">
                  <c:v>44858</c:v>
                </c:pt>
                <c:pt idx="147">
                  <c:v>44865</c:v>
                </c:pt>
                <c:pt idx="148">
                  <c:v>44872</c:v>
                </c:pt>
                <c:pt idx="149">
                  <c:v>44879</c:v>
                </c:pt>
                <c:pt idx="150">
                  <c:v>44886</c:v>
                </c:pt>
                <c:pt idx="151">
                  <c:v>44893</c:v>
                </c:pt>
                <c:pt idx="152">
                  <c:v>44900</c:v>
                </c:pt>
                <c:pt idx="153">
                  <c:v>44907</c:v>
                </c:pt>
                <c:pt idx="154">
                  <c:v>44914</c:v>
                </c:pt>
                <c:pt idx="155">
                  <c:v>44921</c:v>
                </c:pt>
                <c:pt idx="156">
                  <c:v>44928</c:v>
                </c:pt>
              </c:numCache>
            </c:numRef>
          </c:cat>
          <c:val>
            <c:numRef>
              <c:f>Model!$Z$51:$Z$211</c:f>
              <c:numCache>
                <c:formatCode>#,#00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1.8282371223547692E-3</c:v>
                </c:pt>
                <c:pt idx="10">
                  <c:v>1.6208814241399548E-2</c:v>
                </c:pt>
                <c:pt idx="11">
                  <c:v>0.20541902961562697</c:v>
                </c:pt>
                <c:pt idx="12">
                  <c:v>0.844618869103405</c:v>
                </c:pt>
                <c:pt idx="13">
                  <c:v>1.9449655282988612</c:v>
                </c:pt>
                <c:pt idx="14">
                  <c:v>3.2046402475891815</c:v>
                </c:pt>
                <c:pt idx="15">
                  <c:v>4.2281615468579439</c:v>
                </c:pt>
                <c:pt idx="16">
                  <c:v>5.082417060109635</c:v>
                </c:pt>
                <c:pt idx="17">
                  <c:v>5.6447473680842206</c:v>
                </c:pt>
                <c:pt idx="18">
                  <c:v>6.0377471990375193</c:v>
                </c:pt>
                <c:pt idx="19">
                  <c:v>6.324938721502785</c:v>
                </c:pt>
                <c:pt idx="20">
                  <c:v>6.3628049447544006</c:v>
                </c:pt>
                <c:pt idx="21">
                  <c:v>5.8309502581206161</c:v>
                </c:pt>
                <c:pt idx="22">
                  <c:v>4.7864827433383184</c:v>
                </c:pt>
                <c:pt idx="23">
                  <c:v>3.5398190896912105</c:v>
                </c:pt>
                <c:pt idx="24">
                  <c:v>2.5644036697247694</c:v>
                </c:pt>
                <c:pt idx="25">
                  <c:v>1.7809303933705838</c:v>
                </c:pt>
                <c:pt idx="26">
                  <c:v>1.2810291679186272</c:v>
                </c:pt>
                <c:pt idx="27">
                  <c:v>0.94566852786786526</c:v>
                </c:pt>
                <c:pt idx="28">
                  <c:v>0.70343137254901889</c:v>
                </c:pt>
                <c:pt idx="29">
                  <c:v>0.52693913646998225</c:v>
                </c:pt>
                <c:pt idx="30">
                  <c:v>0.41375421501956661</c:v>
                </c:pt>
                <c:pt idx="31">
                  <c:v>0.34379590084288048</c:v>
                </c:pt>
                <c:pt idx="32">
                  <c:v>0.35146519522690367</c:v>
                </c:pt>
                <c:pt idx="33">
                  <c:v>0.37078255328349197</c:v>
                </c:pt>
                <c:pt idx="34">
                  <c:v>0.37936167070025334</c:v>
                </c:pt>
                <c:pt idx="35">
                  <c:v>0.38297775965937403</c:v>
                </c:pt>
                <c:pt idx="36">
                  <c:v>0.40159938899746161</c:v>
                </c:pt>
                <c:pt idx="37">
                  <c:v>0.49981678270428737</c:v>
                </c:pt>
                <c:pt idx="38">
                  <c:v>0.71062367864693454</c:v>
                </c:pt>
                <c:pt idx="39">
                  <c:v>1.0116382779699364</c:v>
                </c:pt>
                <c:pt idx="40">
                  <c:v>1.441634010212564</c:v>
                </c:pt>
                <c:pt idx="41">
                  <c:v>2.1303702754917975</c:v>
                </c:pt>
                <c:pt idx="42">
                  <c:v>3.2151282214175305</c:v>
                </c:pt>
                <c:pt idx="43">
                  <c:v>4.7198044830443591</c:v>
                </c:pt>
                <c:pt idx="44">
                  <c:v>6.3384082033289495</c:v>
                </c:pt>
                <c:pt idx="45">
                  <c:v>7.7117284716193319</c:v>
                </c:pt>
                <c:pt idx="46">
                  <c:v>8.7845752273746935</c:v>
                </c:pt>
                <c:pt idx="47">
                  <c:v>9.70920358968168</c:v>
                </c:pt>
                <c:pt idx="48">
                  <c:v>10.518753554644238</c:v>
                </c:pt>
                <c:pt idx="49">
                  <c:v>11.2364027370479</c:v>
                </c:pt>
                <c:pt idx="50">
                  <c:v>12.143609180880183</c:v>
                </c:pt>
                <c:pt idx="51">
                  <c:v>13.091210052103905</c:v>
                </c:pt>
                <c:pt idx="52">
                  <c:v>13.855777616953368</c:v>
                </c:pt>
                <c:pt idx="53">
                  <c:v>14.466954220354038</c:v>
                </c:pt>
                <c:pt idx="54">
                  <c:v>15.06159410437005</c:v>
                </c:pt>
                <c:pt idx="55">
                  <c:v>15.765582363923588</c:v>
                </c:pt>
                <c:pt idx="56">
                  <c:v>16.090634815306341</c:v>
                </c:pt>
                <c:pt idx="57">
                  <c:v>16.462473572938684</c:v>
                </c:pt>
                <c:pt idx="58">
                  <c:v>16.700164134060458</c:v>
                </c:pt>
                <c:pt idx="59">
                  <c:v>16.351906158357764</c:v>
                </c:pt>
                <c:pt idx="60">
                  <c:v>15.466099592415377</c:v>
                </c:pt>
                <c:pt idx="61">
                  <c:v>14.312808940468507</c:v>
                </c:pt>
                <c:pt idx="62">
                  <c:v>13.110247983268595</c:v>
                </c:pt>
                <c:pt idx="63">
                  <c:v>12.106747843734139</c:v>
                </c:pt>
                <c:pt idx="64">
                  <c:v>11.148451756252063</c:v>
                </c:pt>
                <c:pt idx="65">
                  <c:v>10.523138210438777</c:v>
                </c:pt>
                <c:pt idx="66">
                  <c:v>9.9843622869163067</c:v>
                </c:pt>
                <c:pt idx="67">
                  <c:v>9.5091030871338891</c:v>
                </c:pt>
                <c:pt idx="68">
                  <c:v>8.8892045454545396</c:v>
                </c:pt>
                <c:pt idx="69">
                  <c:v>8.6835493352579931</c:v>
                </c:pt>
                <c:pt idx="70">
                  <c:v>8.5061841841207393</c:v>
                </c:pt>
                <c:pt idx="71">
                  <c:v>8.278332641968996</c:v>
                </c:pt>
                <c:pt idx="72">
                  <c:v>7.9884846336459159</c:v>
                </c:pt>
                <c:pt idx="73">
                  <c:v>7.4788499944023643</c:v>
                </c:pt>
                <c:pt idx="74">
                  <c:v>6.8422498364944326</c:v>
                </c:pt>
                <c:pt idx="75">
                  <c:v>6.1224994331438873</c:v>
                </c:pt>
                <c:pt idx="76">
                  <c:v>5.2532707684661322</c:v>
                </c:pt>
                <c:pt idx="77">
                  <c:v>4.4502311372540344</c:v>
                </c:pt>
                <c:pt idx="78">
                  <c:v>3.5540825683005752</c:v>
                </c:pt>
                <c:pt idx="79">
                  <c:v>2.7304022038567477</c:v>
                </c:pt>
                <c:pt idx="80">
                  <c:v>2.0243233795146356</c:v>
                </c:pt>
                <c:pt idx="81">
                  <c:v>1.6308700400436842</c:v>
                </c:pt>
                <c:pt idx="82">
                  <c:v>1.5020726652036089</c:v>
                </c:pt>
                <c:pt idx="83">
                  <c:v>1.4907646311995739</c:v>
                </c:pt>
                <c:pt idx="84">
                  <c:v>1.6182504513376006</c:v>
                </c:pt>
                <c:pt idx="85">
                  <c:v>1.7645846217274788</c:v>
                </c:pt>
                <c:pt idx="86">
                  <c:v>2.0304232804232809</c:v>
                </c:pt>
                <c:pt idx="87">
                  <c:v>2.237900730288402</c:v>
                </c:pt>
                <c:pt idx="88">
                  <c:v>2.4673081667900321</c:v>
                </c:pt>
                <c:pt idx="89">
                  <c:v>2.6953826072768807</c:v>
                </c:pt>
                <c:pt idx="90">
                  <c:v>2.6424682395644288</c:v>
                </c:pt>
                <c:pt idx="91">
                  <c:v>2.5789936805055595</c:v>
                </c:pt>
                <c:pt idx="92">
                  <c:v>2.4426274835091051</c:v>
                </c:pt>
                <c:pt idx="93">
                  <c:v>2.4268077601410938</c:v>
                </c:pt>
                <c:pt idx="94">
                  <c:v>2.6424749941846946</c:v>
                </c:pt>
                <c:pt idx="95">
                  <c:v>3.2152609515018651</c:v>
                </c:pt>
                <c:pt idx="96">
                  <c:v>4.165619167333257</c:v>
                </c:pt>
                <c:pt idx="97">
                  <c:v>5.5608646188850965</c:v>
                </c:pt>
                <c:pt idx="98">
                  <c:v>7.7027027027027035</c:v>
                </c:pt>
                <c:pt idx="99">
                  <c:v>10.455774001258842</c:v>
                </c:pt>
                <c:pt idx="100">
                  <c:v>13.295346628679964</c:v>
                </c:pt>
                <c:pt idx="101">
                  <c:v>16.029571646010005</c:v>
                </c:pt>
                <c:pt idx="102">
                  <c:v>17.630102946396878</c:v>
                </c:pt>
                <c:pt idx="103">
                  <c:v>18.448060075093867</c:v>
                </c:pt>
                <c:pt idx="104">
                  <c:v>18.439047716637635</c:v>
                </c:pt>
                <c:pt idx="105">
                  <c:v>17.756365217973169</c:v>
                </c:pt>
                <c:pt idx="106">
                  <c:v>16.6865315852205</c:v>
                </c:pt>
                <c:pt idx="107">
                  <c:v>14.820058997050149</c:v>
                </c:pt>
                <c:pt idx="108">
                  <c:v>12.438756382909959</c:v>
                </c:pt>
                <c:pt idx="109">
                  <c:v>10.216817860129961</c:v>
                </c:pt>
                <c:pt idx="110">
                  <c:v>8.218418592657061</c:v>
                </c:pt>
                <c:pt idx="111">
                  <c:v>6.9310178485287022</c:v>
                </c:pt>
                <c:pt idx="112">
                  <c:v>6.0795546493187045</c:v>
                </c:pt>
                <c:pt idx="113">
                  <c:v>5.6729794262911719</c:v>
                </c:pt>
                <c:pt idx="114">
                  <c:v>5.7724867724867739</c:v>
                </c:pt>
                <c:pt idx="115">
                  <c:v>6.3715383060440685</c:v>
                </c:pt>
                <c:pt idx="116">
                  <c:v>7.1066901530065962</c:v>
                </c:pt>
                <c:pt idx="117">
                  <c:v>7.6937204209931487</c:v>
                </c:pt>
                <c:pt idx="118">
                  <c:v>8.0336304993839249</c:v>
                </c:pt>
                <c:pt idx="119">
                  <c:v>8.0821562303043812</c:v>
                </c:pt>
                <c:pt idx="120">
                  <c:v>7.8270351569843948</c:v>
                </c:pt>
                <c:pt idx="121">
                  <c:v>7.5347699831881405</c:v>
                </c:pt>
                <c:pt idx="122">
                  <c:v>7.1018518518518521</c:v>
                </c:pt>
                <c:pt idx="123">
                  <c:v>6.3745143745143746</c:v>
                </c:pt>
                <c:pt idx="124">
                  <c:v>5.3264281230382942</c:v>
                </c:pt>
                <c:pt idx="125">
                  <c:v>4.2766698322253873</c:v>
                </c:pt>
                <c:pt idx="126">
                  <c:v>3.3249731279111434</c:v>
                </c:pt>
                <c:pt idx="127">
                  <c:v>2.5163280843050044</c:v>
                </c:pt>
                <c:pt idx="128">
                  <c:v>2.0244244244244243</c:v>
                </c:pt>
                <c:pt idx="129">
                  <c:v>1.7089065894279505</c:v>
                </c:pt>
                <c:pt idx="130">
                  <c:v>1.7945614459775681</c:v>
                </c:pt>
                <c:pt idx="131">
                  <c:v>1.768115942028986</c:v>
                </c:pt>
                <c:pt idx="132">
                  <c:v>1.9641993226898888</c:v>
                </c:pt>
                <c:pt idx="133">
                  <c:v>2.1980501168318431</c:v>
                </c:pt>
                <c:pt idx="134">
                  <c:v>2.2918691286038229</c:v>
                </c:pt>
                <c:pt idx="135">
                  <c:v>2.5681187795725249</c:v>
                </c:pt>
                <c:pt idx="136">
                  <c:v>2.8474520861427823</c:v>
                </c:pt>
                <c:pt idx="137">
                  <c:v>2.8523310741425347</c:v>
                </c:pt>
                <c:pt idx="138">
                  <c:v>2.7713968136346794</c:v>
                </c:pt>
                <c:pt idx="139">
                  <c:v>2.4055576108850252</c:v>
                </c:pt>
                <c:pt idx="140">
                  <c:v>2.3393537289593316</c:v>
                </c:pt>
                <c:pt idx="141">
                  <c:v>2.0589071704245385</c:v>
                </c:pt>
                <c:pt idx="142">
                  <c:v>1.7771350526231224</c:v>
                </c:pt>
                <c:pt idx="143">
                  <c:v>2.0190430660133063</c:v>
                </c:pt>
                <c:pt idx="144">
                  <c:v>1.844192634560907</c:v>
                </c:pt>
                <c:pt idx="145">
                  <c:v>1.8015147965956122</c:v>
                </c:pt>
                <c:pt idx="146">
                  <c:v>1.8247239595398042</c:v>
                </c:pt>
                <c:pt idx="147">
                  <c:v>1.9174997127427325</c:v>
                </c:pt>
                <c:pt idx="148">
                  <c:v>1.9741955069823927</c:v>
                </c:pt>
                <c:pt idx="149">
                  <c:v>1.967584721749972</c:v>
                </c:pt>
                <c:pt idx="150">
                  <c:v>1.9261253177807691</c:v>
                </c:pt>
                <c:pt idx="151">
                  <c:v>1.8400265516096914</c:v>
                </c:pt>
                <c:pt idx="152">
                  <c:v>1.4608164156297756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FF-FA47-B749-FF95DDDD38E5}"/>
            </c:ext>
          </c:extLst>
        </c:ser>
        <c:ser>
          <c:idx val="1"/>
          <c:order val="2"/>
          <c:tx>
            <c:v> Door Corona</c:v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Model!$A$51:$A$207</c:f>
              <c:numCache>
                <c:formatCode>[$-409]d\-mmm\-yy;@</c:formatCode>
                <c:ptCount val="157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  <c:pt idx="100">
                  <c:v>44536</c:v>
                </c:pt>
                <c:pt idx="101">
                  <c:v>44543</c:v>
                </c:pt>
                <c:pt idx="102">
                  <c:v>44550</c:v>
                </c:pt>
                <c:pt idx="103">
                  <c:v>44557</c:v>
                </c:pt>
                <c:pt idx="104">
                  <c:v>44564</c:v>
                </c:pt>
                <c:pt idx="105">
                  <c:v>44571</c:v>
                </c:pt>
                <c:pt idx="106">
                  <c:v>44578</c:v>
                </c:pt>
                <c:pt idx="107">
                  <c:v>44585</c:v>
                </c:pt>
                <c:pt idx="108">
                  <c:v>44592</c:v>
                </c:pt>
                <c:pt idx="109">
                  <c:v>44599</c:v>
                </c:pt>
                <c:pt idx="110">
                  <c:v>44606</c:v>
                </c:pt>
                <c:pt idx="111">
                  <c:v>44613</c:v>
                </c:pt>
                <c:pt idx="112">
                  <c:v>44620</c:v>
                </c:pt>
                <c:pt idx="113">
                  <c:v>44627</c:v>
                </c:pt>
                <c:pt idx="114">
                  <c:v>44634</c:v>
                </c:pt>
                <c:pt idx="115">
                  <c:v>44641</c:v>
                </c:pt>
                <c:pt idx="116">
                  <c:v>44648</c:v>
                </c:pt>
                <c:pt idx="117">
                  <c:v>44655</c:v>
                </c:pt>
                <c:pt idx="118">
                  <c:v>44662</c:v>
                </c:pt>
                <c:pt idx="119">
                  <c:v>44669</c:v>
                </c:pt>
                <c:pt idx="120">
                  <c:v>44676</c:v>
                </c:pt>
                <c:pt idx="121">
                  <c:v>44683</c:v>
                </c:pt>
                <c:pt idx="122">
                  <c:v>44690</c:v>
                </c:pt>
                <c:pt idx="123">
                  <c:v>44697</c:v>
                </c:pt>
                <c:pt idx="124">
                  <c:v>44704</c:v>
                </c:pt>
                <c:pt idx="125">
                  <c:v>44711</c:v>
                </c:pt>
                <c:pt idx="126">
                  <c:v>44718</c:v>
                </c:pt>
                <c:pt idx="127">
                  <c:v>44725</c:v>
                </c:pt>
                <c:pt idx="128">
                  <c:v>44732</c:v>
                </c:pt>
                <c:pt idx="129">
                  <c:v>44739</c:v>
                </c:pt>
                <c:pt idx="130">
                  <c:v>44746</c:v>
                </c:pt>
                <c:pt idx="131">
                  <c:v>44753</c:v>
                </c:pt>
                <c:pt idx="132">
                  <c:v>44760</c:v>
                </c:pt>
                <c:pt idx="133">
                  <c:v>44767</c:v>
                </c:pt>
                <c:pt idx="134">
                  <c:v>44774</c:v>
                </c:pt>
                <c:pt idx="135">
                  <c:v>44781</c:v>
                </c:pt>
                <c:pt idx="136">
                  <c:v>44788</c:v>
                </c:pt>
                <c:pt idx="137">
                  <c:v>44795</c:v>
                </c:pt>
                <c:pt idx="138">
                  <c:v>44802</c:v>
                </c:pt>
                <c:pt idx="139">
                  <c:v>44809</c:v>
                </c:pt>
                <c:pt idx="140">
                  <c:v>44816</c:v>
                </c:pt>
                <c:pt idx="141">
                  <c:v>44823</c:v>
                </c:pt>
                <c:pt idx="142">
                  <c:v>44830</c:v>
                </c:pt>
                <c:pt idx="143">
                  <c:v>44837</c:v>
                </c:pt>
                <c:pt idx="144">
                  <c:v>44844</c:v>
                </c:pt>
                <c:pt idx="145">
                  <c:v>44851</c:v>
                </c:pt>
                <c:pt idx="146">
                  <c:v>44858</c:v>
                </c:pt>
                <c:pt idx="147">
                  <c:v>44865</c:v>
                </c:pt>
                <c:pt idx="148">
                  <c:v>44872</c:v>
                </c:pt>
                <c:pt idx="149">
                  <c:v>44879</c:v>
                </c:pt>
                <c:pt idx="150">
                  <c:v>44886</c:v>
                </c:pt>
                <c:pt idx="151">
                  <c:v>44893</c:v>
                </c:pt>
                <c:pt idx="152">
                  <c:v>44900</c:v>
                </c:pt>
                <c:pt idx="153">
                  <c:v>44907</c:v>
                </c:pt>
                <c:pt idx="154">
                  <c:v>44914</c:v>
                </c:pt>
                <c:pt idx="155">
                  <c:v>44921</c:v>
                </c:pt>
                <c:pt idx="156">
                  <c:v>44928</c:v>
                </c:pt>
              </c:numCache>
            </c:numRef>
          </c:cat>
          <c:val>
            <c:numRef>
              <c:f>Model!$AA$51:$AA$210</c:f>
              <c:numCache>
                <c:formatCode>#,#00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0.13437542849307557</c:v>
                </c:pt>
                <c:pt idx="10">
                  <c:v>0.94681832154933909</c:v>
                </c:pt>
                <c:pt idx="11">
                  <c:v>11.281205247178782</c:v>
                </c:pt>
                <c:pt idx="12">
                  <c:v>34.559512652296156</c:v>
                </c:pt>
                <c:pt idx="13">
                  <c:v>53.823112073112071</c:v>
                </c:pt>
                <c:pt idx="14">
                  <c:v>55.917852860700343</c:v>
                </c:pt>
                <c:pt idx="15">
                  <c:v>41.598378294090132</c:v>
                </c:pt>
                <c:pt idx="16">
                  <c:v>31.088437529706265</c:v>
                </c:pt>
                <c:pt idx="17">
                  <c:v>18.867492240248314</c:v>
                </c:pt>
                <c:pt idx="18">
                  <c:v>12.223905127130935</c:v>
                </c:pt>
                <c:pt idx="19">
                  <c:v>7.9189171601483705</c:v>
                </c:pt>
                <c:pt idx="20">
                  <c:v>6.0392517230062364</c:v>
                </c:pt>
                <c:pt idx="21">
                  <c:v>4.113330911732656</c:v>
                </c:pt>
                <c:pt idx="22">
                  <c:v>2.9306298820009977</c:v>
                </c:pt>
                <c:pt idx="23">
                  <c:v>1.7800511508951411</c:v>
                </c:pt>
                <c:pt idx="24">
                  <c:v>1.3077564637197665</c:v>
                </c:pt>
                <c:pt idx="25">
                  <c:v>0.89644326964901144</c:v>
                </c:pt>
                <c:pt idx="26">
                  <c:v>0.82903215036891142</c:v>
                </c:pt>
                <c:pt idx="27">
                  <c:v>0.63860376475308445</c:v>
                </c:pt>
                <c:pt idx="28">
                  <c:v>0.20106951871657758</c:v>
                </c:pt>
                <c:pt idx="29">
                  <c:v>0.44732511670080938</c:v>
                </c:pt>
                <c:pt idx="30">
                  <c:v>0.54186825455898768</c:v>
                </c:pt>
                <c:pt idx="31">
                  <c:v>0.67954714934580718</c:v>
                </c:pt>
                <c:pt idx="32">
                  <c:v>1.2469089546646683</c:v>
                </c:pt>
                <c:pt idx="33">
                  <c:v>1.1339227801863927</c:v>
                </c:pt>
                <c:pt idx="34">
                  <c:v>0.71854654531819895</c:v>
                </c:pt>
                <c:pt idx="35">
                  <c:v>0.61271911944557678</c:v>
                </c:pt>
                <c:pt idx="36">
                  <c:v>0.70732529146168877</c:v>
                </c:pt>
                <c:pt idx="37">
                  <c:v>1.4373563409840433</c:v>
                </c:pt>
                <c:pt idx="38">
                  <c:v>2.9019556025369972</c:v>
                </c:pt>
                <c:pt idx="39">
                  <c:v>3.945049924949422</c:v>
                </c:pt>
                <c:pt idx="40">
                  <c:v>5.296887651002363</c:v>
                </c:pt>
                <c:pt idx="41">
                  <c:v>8.2828140510422976</c:v>
                </c:pt>
                <c:pt idx="42">
                  <c:v>11.927831776888377</c:v>
                </c:pt>
                <c:pt idx="43">
                  <c:v>15.407407407407403</c:v>
                </c:pt>
                <c:pt idx="44">
                  <c:v>15.683227867928069</c:v>
                </c:pt>
                <c:pt idx="45">
                  <c:v>13.287113977427754</c:v>
                </c:pt>
                <c:pt idx="46">
                  <c:v>10.952159549736937</c:v>
                </c:pt>
                <c:pt idx="47">
                  <c:v>10.31172280574671</c:v>
                </c:pt>
                <c:pt idx="48">
                  <c:v>9.4102433621696058</c:v>
                </c:pt>
                <c:pt idx="49">
                  <c:v>10.21994134897361</c:v>
                </c:pt>
                <c:pt idx="50">
                  <c:v>13.199793257910759</c:v>
                </c:pt>
                <c:pt idx="51">
                  <c:v>15.095762090175501</c:v>
                </c:pt>
                <c:pt idx="52">
                  <c:v>15.35645493514447</c:v>
                </c:pt>
                <c:pt idx="53">
                  <c:v>14.218522486881515</c:v>
                </c:pt>
                <c:pt idx="54">
                  <c:v>12.276398444510924</c:v>
                </c:pt>
                <c:pt idx="55">
                  <c:v>11.340801378716078</c:v>
                </c:pt>
                <c:pt idx="56">
                  <c:v>9.0763636363636451</c:v>
                </c:pt>
                <c:pt idx="57">
                  <c:v>7.8472515856236864</c:v>
                </c:pt>
                <c:pt idx="58">
                  <c:v>7.170858262296826</c:v>
                </c:pt>
                <c:pt idx="59">
                  <c:v>6.5456659005046189</c:v>
                </c:pt>
                <c:pt idx="60">
                  <c:v>4.9105794790005382</c:v>
                </c:pt>
                <c:pt idx="61">
                  <c:v>4.0454545454545512</c:v>
                </c:pt>
                <c:pt idx="62">
                  <c:v>3.5972512697938512</c:v>
                </c:pt>
                <c:pt idx="63">
                  <c:v>3.23409436834095</c:v>
                </c:pt>
                <c:pt idx="64">
                  <c:v>3.0407034463196774</c:v>
                </c:pt>
                <c:pt idx="65">
                  <c:v>3.2699425654116228</c:v>
                </c:pt>
                <c:pt idx="66">
                  <c:v>2.9076620825147423</c:v>
                </c:pt>
                <c:pt idx="67">
                  <c:v>2.9830116300310632</c:v>
                </c:pt>
                <c:pt idx="68">
                  <c:v>2.5281620553359763</c:v>
                </c:pt>
                <c:pt idx="69">
                  <c:v>2.5945335299840058</c:v>
                </c:pt>
                <c:pt idx="70">
                  <c:v>2.21603979847271</c:v>
                </c:pt>
                <c:pt idx="71">
                  <c:v>1.8299243753789287</c:v>
                </c:pt>
                <c:pt idx="72">
                  <c:v>1.3715316941123461</c:v>
                </c:pt>
                <c:pt idx="73">
                  <c:v>0.82230961744726494</c:v>
                </c:pt>
                <c:pt idx="74">
                  <c:v>0.83453237410071912</c:v>
                </c:pt>
                <c:pt idx="75">
                  <c:v>0.46343229543808828</c:v>
                </c:pt>
                <c:pt idx="76">
                  <c:v>0.3690303907380606</c:v>
                </c:pt>
                <c:pt idx="77">
                  <c:v>0.19629225736095962</c:v>
                </c:pt>
                <c:pt idx="78">
                  <c:v>0.16769959897921974</c:v>
                </c:pt>
                <c:pt idx="79">
                  <c:v>0.15272727272727271</c:v>
                </c:pt>
                <c:pt idx="80">
                  <c:v>0.13843351548269578</c:v>
                </c:pt>
                <c:pt idx="81">
                  <c:v>0.49508554787040393</c:v>
                </c:pt>
                <c:pt idx="82">
                  <c:v>0.53401609363569846</c:v>
                </c:pt>
                <c:pt idx="83">
                  <c:v>0.8035385182454845</c:v>
                </c:pt>
                <c:pt idx="84">
                  <c:v>0.75332348596750331</c:v>
                </c:pt>
                <c:pt idx="85">
                  <c:v>0.69016697588126141</c:v>
                </c:pt>
                <c:pt idx="86">
                  <c:v>0.78869047619047583</c:v>
                </c:pt>
                <c:pt idx="87">
                  <c:v>0.64611956925362013</c:v>
                </c:pt>
                <c:pt idx="88">
                  <c:v>0.68837897853441876</c:v>
                </c:pt>
                <c:pt idx="89">
                  <c:v>0.69750367107195299</c:v>
                </c:pt>
                <c:pt idx="90">
                  <c:v>0.4428312159709617</c:v>
                </c:pt>
                <c:pt idx="91">
                  <c:v>0.43196544276457882</c:v>
                </c:pt>
                <c:pt idx="92">
                  <c:v>0.5403483825097759</c:v>
                </c:pt>
                <c:pt idx="93">
                  <c:v>0.72663139329805981</c:v>
                </c:pt>
                <c:pt idx="94">
                  <c:v>1.1933007676203766</c:v>
                </c:pt>
                <c:pt idx="95">
                  <c:v>2.0699203876773966</c:v>
                </c:pt>
                <c:pt idx="96">
                  <c:v>2.8042509427493987</c:v>
                </c:pt>
                <c:pt idx="97">
                  <c:v>3.8156996587030703</c:v>
                </c:pt>
                <c:pt idx="98">
                  <c:v>5.5878378378378368</c:v>
                </c:pt>
                <c:pt idx="99">
                  <c:v>6.8377207597467491</c:v>
                </c:pt>
                <c:pt idx="100">
                  <c:v>7.1005917159763312</c:v>
                </c:pt>
                <c:pt idx="101">
                  <c:v>6.8819308545335947</c:v>
                </c:pt>
                <c:pt idx="102">
                  <c:v>4.9968051118210859</c:v>
                </c:pt>
                <c:pt idx="103">
                  <c:v>3.7296620775969958</c:v>
                </c:pt>
                <c:pt idx="104">
                  <c:v>2.5453427605287415</c:v>
                </c:pt>
                <c:pt idx="105">
                  <c:v>1.7765733212887684</c:v>
                </c:pt>
                <c:pt idx="106">
                  <c:v>1.3408820023837902</c:v>
                </c:pt>
                <c:pt idx="107">
                  <c:v>1.0560471976401176</c:v>
                </c:pt>
                <c:pt idx="108">
                  <c:v>1.0762070971495055</c:v>
                </c:pt>
                <c:pt idx="109">
                  <c:v>1.3839027214823387</c:v>
                </c:pt>
                <c:pt idx="110">
                  <c:v>1.5781839280533791</c:v>
                </c:pt>
                <c:pt idx="111">
                  <c:v>1.6729377713458751</c:v>
                </c:pt>
                <c:pt idx="112">
                  <c:v>1.4564520827264782</c:v>
                </c:pt>
                <c:pt idx="113">
                  <c:v>1.3776861937003233</c:v>
                </c:pt>
                <c:pt idx="114">
                  <c:v>1.8392857142857137</c:v>
                </c:pt>
                <c:pt idx="115">
                  <c:v>2.4681625227410549</c:v>
                </c:pt>
                <c:pt idx="116">
                  <c:v>2.4059682934410938</c:v>
                </c:pt>
                <c:pt idx="117">
                  <c:v>2.1360457724094086</c:v>
                </c:pt>
                <c:pt idx="118">
                  <c:v>1.8721461187214605</c:v>
                </c:pt>
                <c:pt idx="119">
                  <c:v>1.5081748415081746</c:v>
                </c:pt>
                <c:pt idx="120">
                  <c:v>1.1235194585448389</c:v>
                </c:pt>
                <c:pt idx="121">
                  <c:v>0.77716643741403013</c:v>
                </c:pt>
                <c:pt idx="122">
                  <c:v>0.4861111111111111</c:v>
                </c:pt>
                <c:pt idx="123">
                  <c:v>0.41258741258741249</c:v>
                </c:pt>
                <c:pt idx="124">
                  <c:v>0.37429378531073432</c:v>
                </c:pt>
                <c:pt idx="125">
                  <c:v>0.29202279202279185</c:v>
                </c:pt>
                <c:pt idx="126">
                  <c:v>0.20781082049444635</c:v>
                </c:pt>
                <c:pt idx="127">
                  <c:v>0.20194734944103851</c:v>
                </c:pt>
                <c:pt idx="128">
                  <c:v>0.52612612612612597</c:v>
                </c:pt>
                <c:pt idx="129">
                  <c:v>0.47067342505430848</c:v>
                </c:pt>
                <c:pt idx="130">
                  <c:v>1.0021786492374727</c:v>
                </c:pt>
                <c:pt idx="131">
                  <c:v>0.45652173913043487</c:v>
                </c:pt>
                <c:pt idx="132">
                  <c:v>0.86357039187227846</c:v>
                </c:pt>
                <c:pt idx="133">
                  <c:v>0.91370558375634536</c:v>
                </c:pt>
                <c:pt idx="134">
                  <c:v>0.48469387755102034</c:v>
                </c:pt>
                <c:pt idx="135">
                  <c:v>0.79662261380323074</c:v>
                </c:pt>
                <c:pt idx="136">
                  <c:v>0.82383229128355984</c:v>
                </c:pt>
                <c:pt idx="137">
                  <c:v>0.51756007393715342</c:v>
                </c:pt>
                <c:pt idx="138">
                  <c:v>0.28529084846239344</c:v>
                </c:pt>
                <c:pt idx="139">
                  <c:v>0.20717721050684415</c:v>
                </c:pt>
                <c:pt idx="140">
                  <c:v>0.33542204201990422</c:v>
                </c:pt>
                <c:pt idx="141">
                  <c:v>0.2815356489945155</c:v>
                </c:pt>
                <c:pt idx="142">
                  <c:v>0.32899493853940714</c:v>
                </c:pt>
                <c:pt idx="143">
                  <c:v>1.0541412692721408</c:v>
                </c:pt>
                <c:pt idx="144">
                  <c:v>0.43130311614730876</c:v>
                </c:pt>
                <c:pt idx="145">
                  <c:v>0.72312016865776529</c:v>
                </c:pt>
                <c:pt idx="146">
                  <c:v>0.58373870743571921</c:v>
                </c:pt>
                <c:pt idx="147">
                  <c:v>0.50672182006204769</c:v>
                </c:pt>
                <c:pt idx="148">
                  <c:v>0.35860655737704916</c:v>
                </c:pt>
                <c:pt idx="149">
                  <c:v>0.31417885073104396</c:v>
                </c:pt>
                <c:pt idx="150">
                  <c:v>0.21197846567967701</c:v>
                </c:pt>
                <c:pt idx="151">
                  <c:v>0.16727514105542646</c:v>
                </c:pt>
                <c:pt idx="152">
                  <c:v>0.16502946954813355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F-FA47-B749-FF95DDDD3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825039"/>
        <c:axId val="745826719"/>
      </c:areaChart>
      <c:lineChart>
        <c:grouping val="standard"/>
        <c:varyColors val="0"/>
        <c:ser>
          <c:idx val="4"/>
          <c:order val="3"/>
          <c:tx>
            <c:v>100%</c:v>
          </c:tx>
          <c:spPr>
            <a:ln w="38100" cap="rnd">
              <a:solidFill>
                <a:schemeClr val="tx1">
                  <a:alpha val="2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Model!$A$51:$A$207</c:f>
              <c:numCache>
                <c:formatCode>[$-409]d\-mmm\-yy;@</c:formatCode>
                <c:ptCount val="157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  <c:pt idx="100">
                  <c:v>44536</c:v>
                </c:pt>
                <c:pt idx="101">
                  <c:v>44543</c:v>
                </c:pt>
                <c:pt idx="102">
                  <c:v>44550</c:v>
                </c:pt>
                <c:pt idx="103">
                  <c:v>44557</c:v>
                </c:pt>
                <c:pt idx="104">
                  <c:v>44564</c:v>
                </c:pt>
                <c:pt idx="105">
                  <c:v>44571</c:v>
                </c:pt>
                <c:pt idx="106">
                  <c:v>44578</c:v>
                </c:pt>
                <c:pt idx="107">
                  <c:v>44585</c:v>
                </c:pt>
                <c:pt idx="108">
                  <c:v>44592</c:v>
                </c:pt>
                <c:pt idx="109">
                  <c:v>44599</c:v>
                </c:pt>
                <c:pt idx="110">
                  <c:v>44606</c:v>
                </c:pt>
                <c:pt idx="111">
                  <c:v>44613</c:v>
                </c:pt>
                <c:pt idx="112">
                  <c:v>44620</c:v>
                </c:pt>
                <c:pt idx="113">
                  <c:v>44627</c:v>
                </c:pt>
                <c:pt idx="114">
                  <c:v>44634</c:v>
                </c:pt>
                <c:pt idx="115">
                  <c:v>44641</c:v>
                </c:pt>
                <c:pt idx="116">
                  <c:v>44648</c:v>
                </c:pt>
                <c:pt idx="117">
                  <c:v>44655</c:v>
                </c:pt>
                <c:pt idx="118">
                  <c:v>44662</c:v>
                </c:pt>
                <c:pt idx="119">
                  <c:v>44669</c:v>
                </c:pt>
                <c:pt idx="120">
                  <c:v>44676</c:v>
                </c:pt>
                <c:pt idx="121">
                  <c:v>44683</c:v>
                </c:pt>
                <c:pt idx="122">
                  <c:v>44690</c:v>
                </c:pt>
                <c:pt idx="123">
                  <c:v>44697</c:v>
                </c:pt>
                <c:pt idx="124">
                  <c:v>44704</c:v>
                </c:pt>
                <c:pt idx="125">
                  <c:v>44711</c:v>
                </c:pt>
                <c:pt idx="126">
                  <c:v>44718</c:v>
                </c:pt>
                <c:pt idx="127">
                  <c:v>44725</c:v>
                </c:pt>
                <c:pt idx="128">
                  <c:v>44732</c:v>
                </c:pt>
                <c:pt idx="129">
                  <c:v>44739</c:v>
                </c:pt>
                <c:pt idx="130">
                  <c:v>44746</c:v>
                </c:pt>
                <c:pt idx="131">
                  <c:v>44753</c:v>
                </c:pt>
                <c:pt idx="132">
                  <c:v>44760</c:v>
                </c:pt>
                <c:pt idx="133">
                  <c:v>44767</c:v>
                </c:pt>
                <c:pt idx="134">
                  <c:v>44774</c:v>
                </c:pt>
                <c:pt idx="135">
                  <c:v>44781</c:v>
                </c:pt>
                <c:pt idx="136">
                  <c:v>44788</c:v>
                </c:pt>
                <c:pt idx="137">
                  <c:v>44795</c:v>
                </c:pt>
                <c:pt idx="138">
                  <c:v>44802</c:v>
                </c:pt>
                <c:pt idx="139">
                  <c:v>44809</c:v>
                </c:pt>
                <c:pt idx="140">
                  <c:v>44816</c:v>
                </c:pt>
                <c:pt idx="141">
                  <c:v>44823</c:v>
                </c:pt>
                <c:pt idx="142">
                  <c:v>44830</c:v>
                </c:pt>
                <c:pt idx="143">
                  <c:v>44837</c:v>
                </c:pt>
                <c:pt idx="144">
                  <c:v>44844</c:v>
                </c:pt>
                <c:pt idx="145">
                  <c:v>44851</c:v>
                </c:pt>
                <c:pt idx="146">
                  <c:v>44858</c:v>
                </c:pt>
                <c:pt idx="147">
                  <c:v>44865</c:v>
                </c:pt>
                <c:pt idx="148">
                  <c:v>44872</c:v>
                </c:pt>
                <c:pt idx="149">
                  <c:v>44879</c:v>
                </c:pt>
                <c:pt idx="150">
                  <c:v>44886</c:v>
                </c:pt>
                <c:pt idx="151">
                  <c:v>44893</c:v>
                </c:pt>
                <c:pt idx="152">
                  <c:v>44900</c:v>
                </c:pt>
                <c:pt idx="153">
                  <c:v>44907</c:v>
                </c:pt>
                <c:pt idx="154">
                  <c:v>44914</c:v>
                </c:pt>
                <c:pt idx="155">
                  <c:v>44921</c:v>
                </c:pt>
                <c:pt idx="156">
                  <c:v>44928</c:v>
                </c:pt>
              </c:numCache>
            </c:numRef>
          </c:cat>
          <c:val>
            <c:numRef>
              <c:f>Grafieken!$A$50:$A$210</c:f>
              <c:numCache>
                <c:formatCode>General</c:formatCode>
                <c:ptCount val="1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F-FA47-B749-FF95DDDD38E5}"/>
            </c:ext>
          </c:extLst>
        </c:ser>
        <c:ser>
          <c:idx val="5"/>
          <c:order val="4"/>
          <c:tx>
            <c:v> Prognose vaccinatiesterfte</c:v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Model!$A$51:$A$207</c:f>
              <c:numCache>
                <c:formatCode>[$-409]d\-mmm\-yy;@</c:formatCode>
                <c:ptCount val="157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  <c:pt idx="100">
                  <c:v>44536</c:v>
                </c:pt>
                <c:pt idx="101">
                  <c:v>44543</c:v>
                </c:pt>
                <c:pt idx="102">
                  <c:v>44550</c:v>
                </c:pt>
                <c:pt idx="103">
                  <c:v>44557</c:v>
                </c:pt>
                <c:pt idx="104">
                  <c:v>44564</c:v>
                </c:pt>
                <c:pt idx="105">
                  <c:v>44571</c:v>
                </c:pt>
                <c:pt idx="106">
                  <c:v>44578</c:v>
                </c:pt>
                <c:pt idx="107">
                  <c:v>44585</c:v>
                </c:pt>
                <c:pt idx="108">
                  <c:v>44592</c:v>
                </c:pt>
                <c:pt idx="109">
                  <c:v>44599</c:v>
                </c:pt>
                <c:pt idx="110">
                  <c:v>44606</c:v>
                </c:pt>
                <c:pt idx="111">
                  <c:v>44613</c:v>
                </c:pt>
                <c:pt idx="112">
                  <c:v>44620</c:v>
                </c:pt>
                <c:pt idx="113">
                  <c:v>44627</c:v>
                </c:pt>
                <c:pt idx="114">
                  <c:v>44634</c:v>
                </c:pt>
                <c:pt idx="115">
                  <c:v>44641</c:v>
                </c:pt>
                <c:pt idx="116">
                  <c:v>44648</c:v>
                </c:pt>
                <c:pt idx="117">
                  <c:v>44655</c:v>
                </c:pt>
                <c:pt idx="118">
                  <c:v>44662</c:v>
                </c:pt>
                <c:pt idx="119">
                  <c:v>44669</c:v>
                </c:pt>
                <c:pt idx="120">
                  <c:v>44676</c:v>
                </c:pt>
                <c:pt idx="121">
                  <c:v>44683</c:v>
                </c:pt>
                <c:pt idx="122">
                  <c:v>44690</c:v>
                </c:pt>
                <c:pt idx="123">
                  <c:v>44697</c:v>
                </c:pt>
                <c:pt idx="124">
                  <c:v>44704</c:v>
                </c:pt>
                <c:pt idx="125">
                  <c:v>44711</c:v>
                </c:pt>
                <c:pt idx="126">
                  <c:v>44718</c:v>
                </c:pt>
                <c:pt idx="127">
                  <c:v>44725</c:v>
                </c:pt>
                <c:pt idx="128">
                  <c:v>44732</c:v>
                </c:pt>
                <c:pt idx="129">
                  <c:v>44739</c:v>
                </c:pt>
                <c:pt idx="130">
                  <c:v>44746</c:v>
                </c:pt>
                <c:pt idx="131">
                  <c:v>44753</c:v>
                </c:pt>
                <c:pt idx="132">
                  <c:v>44760</c:v>
                </c:pt>
                <c:pt idx="133">
                  <c:v>44767</c:v>
                </c:pt>
                <c:pt idx="134">
                  <c:v>44774</c:v>
                </c:pt>
                <c:pt idx="135">
                  <c:v>44781</c:v>
                </c:pt>
                <c:pt idx="136">
                  <c:v>44788</c:v>
                </c:pt>
                <c:pt idx="137">
                  <c:v>44795</c:v>
                </c:pt>
                <c:pt idx="138">
                  <c:v>44802</c:v>
                </c:pt>
                <c:pt idx="139">
                  <c:v>44809</c:v>
                </c:pt>
                <c:pt idx="140">
                  <c:v>44816</c:v>
                </c:pt>
                <c:pt idx="141">
                  <c:v>44823</c:v>
                </c:pt>
                <c:pt idx="142">
                  <c:v>44830</c:v>
                </c:pt>
                <c:pt idx="143">
                  <c:v>44837</c:v>
                </c:pt>
                <c:pt idx="144">
                  <c:v>44844</c:v>
                </c:pt>
                <c:pt idx="145">
                  <c:v>44851</c:v>
                </c:pt>
                <c:pt idx="146">
                  <c:v>44858</c:v>
                </c:pt>
                <c:pt idx="147">
                  <c:v>44865</c:v>
                </c:pt>
                <c:pt idx="148">
                  <c:v>44872</c:v>
                </c:pt>
                <c:pt idx="149">
                  <c:v>44879</c:v>
                </c:pt>
                <c:pt idx="150">
                  <c:v>44886</c:v>
                </c:pt>
                <c:pt idx="151">
                  <c:v>44893</c:v>
                </c:pt>
                <c:pt idx="152">
                  <c:v>44900</c:v>
                </c:pt>
                <c:pt idx="153">
                  <c:v>44907</c:v>
                </c:pt>
                <c:pt idx="154">
                  <c:v>44914</c:v>
                </c:pt>
                <c:pt idx="155">
                  <c:v>44921</c:v>
                </c:pt>
                <c:pt idx="156">
                  <c:v>44928</c:v>
                </c:pt>
              </c:numCache>
            </c:numRef>
          </c:cat>
          <c:val>
            <c:numRef>
              <c:f>Model!$S$51:$S$207</c:f>
              <c:numCache>
                <c:formatCode>#,#00</c:formatCode>
                <c:ptCount val="157"/>
                <c:pt idx="51">
                  <c:v>100</c:v>
                </c:pt>
                <c:pt idx="52">
                  <c:v>100.10767184629516</c:v>
                </c:pt>
                <c:pt idx="53">
                  <c:v>100.2422748564521</c:v>
                </c:pt>
                <c:pt idx="54">
                  <c:v>100.40753689301027</c:v>
                </c:pt>
                <c:pt idx="55">
                  <c:v>100.74956185821485</c:v>
                </c:pt>
                <c:pt idx="56">
                  <c:v>101.05912408759123</c:v>
                </c:pt>
                <c:pt idx="57">
                  <c:v>101.18532582364341</c:v>
                </c:pt>
                <c:pt idx="58">
                  <c:v>101.25968561929723</c:v>
                </c:pt>
                <c:pt idx="59">
                  <c:v>101.58761987794244</c:v>
                </c:pt>
                <c:pt idx="60">
                  <c:v>101.70645406920077</c:v>
                </c:pt>
                <c:pt idx="61">
                  <c:v>101.52821796197793</c:v>
                </c:pt>
                <c:pt idx="62">
                  <c:v>101.37573137635694</c:v>
                </c:pt>
                <c:pt idx="63">
                  <c:v>101.4652524099442</c:v>
                </c:pt>
                <c:pt idx="64">
                  <c:v>102.22390145605824</c:v>
                </c:pt>
                <c:pt idx="65">
                  <c:v>102.98354738353541</c:v>
                </c:pt>
                <c:pt idx="66">
                  <c:v>104.05888111220258</c:v>
                </c:pt>
                <c:pt idx="67">
                  <c:v>104.82530280196471</c:v>
                </c:pt>
                <c:pt idx="68">
                  <c:v>104.70118248980978</c:v>
                </c:pt>
                <c:pt idx="69">
                  <c:v>105.04166666666666</c:v>
                </c:pt>
                <c:pt idx="70">
                  <c:v>105.98952276379347</c:v>
                </c:pt>
                <c:pt idx="71">
                  <c:v>107.18249366644636</c:v>
                </c:pt>
                <c:pt idx="72">
                  <c:v>107.62462711293357</c:v>
                </c:pt>
                <c:pt idx="73">
                  <c:v>107.88766424565941</c:v>
                </c:pt>
                <c:pt idx="74">
                  <c:v>109.97933338428831</c:v>
                </c:pt>
                <c:pt idx="75">
                  <c:v>111.09273241208572</c:v>
                </c:pt>
                <c:pt idx="76">
                  <c:v>110.79894492555728</c:v>
                </c:pt>
                <c:pt idx="77">
                  <c:v>111.46402612399751</c:v>
                </c:pt>
                <c:pt idx="78">
                  <c:v>111.1499568449446</c:v>
                </c:pt>
                <c:pt idx="79">
                  <c:v>109.91031066880663</c:v>
                </c:pt>
                <c:pt idx="80">
                  <c:v>108.28745970306764</c:v>
                </c:pt>
                <c:pt idx="81">
                  <c:v>107.02456621392051</c:v>
                </c:pt>
                <c:pt idx="82">
                  <c:v>106.96665545356565</c:v>
                </c:pt>
                <c:pt idx="83">
                  <c:v>106.79629797026359</c:v>
                </c:pt>
                <c:pt idx="84">
                  <c:v>104.99801322554558</c:v>
                </c:pt>
                <c:pt idx="85">
                  <c:v>103.45628279567356</c:v>
                </c:pt>
                <c:pt idx="86">
                  <c:v>103.22844048344007</c:v>
                </c:pt>
                <c:pt idx="87">
                  <c:v>102.87884154113267</c:v>
                </c:pt>
                <c:pt idx="88">
                  <c:v>102.92487895150862</c:v>
                </c:pt>
                <c:pt idx="89">
                  <c:v>103.19788931277091</c:v>
                </c:pt>
                <c:pt idx="90">
                  <c:v>103.28050914994627</c:v>
                </c:pt>
                <c:pt idx="91">
                  <c:v>103.40358005472052</c:v>
                </c:pt>
                <c:pt idx="92">
                  <c:v>103.67848086266144</c:v>
                </c:pt>
                <c:pt idx="93">
                  <c:v>103.96703879108851</c:v>
                </c:pt>
                <c:pt idx="94">
                  <c:v>104.2605184702402</c:v>
                </c:pt>
                <c:pt idx="95">
                  <c:v>104.59654629017948</c:v>
                </c:pt>
                <c:pt idx="96">
                  <c:v>104.84391630717498</c:v>
                </c:pt>
                <c:pt idx="97">
                  <c:v>105.0032864626572</c:v>
                </c:pt>
                <c:pt idx="98">
                  <c:v>106.42917114186258</c:v>
                </c:pt>
                <c:pt idx="99">
                  <c:v>108.06366105094538</c:v>
                </c:pt>
                <c:pt idx="100">
                  <c:v>109.9296253746439</c:v>
                </c:pt>
                <c:pt idx="101">
                  <c:v>112.8183830330224</c:v>
                </c:pt>
                <c:pt idx="102">
                  <c:v>116.28435196619307</c:v>
                </c:pt>
                <c:pt idx="103">
                  <c:v>119.70550007763694</c:v>
                </c:pt>
                <c:pt idx="104">
                  <c:v>122.43225496764435</c:v>
                </c:pt>
                <c:pt idx="105">
                  <c:v>119.53056337102441</c:v>
                </c:pt>
                <c:pt idx="106">
                  <c:v>112.31162880106579</c:v>
                </c:pt>
                <c:pt idx="107">
                  <c:v>108.05207348408223</c:v>
                </c:pt>
                <c:pt idx="108">
                  <c:v>106.75665855567293</c:v>
                </c:pt>
                <c:pt idx="109">
                  <c:v>106.00317432895324</c:v>
                </c:pt>
                <c:pt idx="110">
                  <c:v>105.319420096431</c:v>
                </c:pt>
                <c:pt idx="111">
                  <c:v>104.95531074428743</c:v>
                </c:pt>
                <c:pt idx="112">
                  <c:v>105.07054176507955</c:v>
                </c:pt>
                <c:pt idx="113">
                  <c:v>105.7992673971431</c:v>
                </c:pt>
                <c:pt idx="114">
                  <c:v>106.92616210659884</c:v>
                </c:pt>
                <c:pt idx="115">
                  <c:v>107.88031501878228</c:v>
                </c:pt>
                <c:pt idx="116">
                  <c:v>108.58963053484216</c:v>
                </c:pt>
                <c:pt idx="117">
                  <c:v>108.71324746935372</c:v>
                </c:pt>
                <c:pt idx="118">
                  <c:v>108.26514740225338</c:v>
                </c:pt>
                <c:pt idx="119">
                  <c:v>107.87649863402243</c:v>
                </c:pt>
                <c:pt idx="120">
                  <c:v>107.56571504107617</c:v>
                </c:pt>
                <c:pt idx="121">
                  <c:v>107.50012009075746</c:v>
                </c:pt>
                <c:pt idx="122">
                  <c:v>107.74317526110448</c:v>
                </c:pt>
                <c:pt idx="123">
                  <c:v>107.98035358026321</c:v>
                </c:pt>
                <c:pt idx="124">
                  <c:v>108.08594232633695</c:v>
                </c:pt>
                <c:pt idx="125">
                  <c:v>108.0812812406939</c:v>
                </c:pt>
                <c:pt idx="126">
                  <c:v>108.13926847055298</c:v>
                </c:pt>
                <c:pt idx="127">
                  <c:v>108.38730417816529</c:v>
                </c:pt>
                <c:pt idx="128">
                  <c:v>108.75448259656595</c:v>
                </c:pt>
                <c:pt idx="129">
                  <c:v>108.92982197101615</c:v>
                </c:pt>
                <c:pt idx="130">
                  <c:v>108.865240943755</c:v>
                </c:pt>
                <c:pt idx="131">
                  <c:v>109.05885669587869</c:v>
                </c:pt>
                <c:pt idx="132">
                  <c:v>109.18370943468693</c:v>
                </c:pt>
                <c:pt idx="133">
                  <c:v>109.04044747281858</c:v>
                </c:pt>
                <c:pt idx="134">
                  <c:v>108.96678397658081</c:v>
                </c:pt>
                <c:pt idx="135">
                  <c:v>108.78487496439702</c:v>
                </c:pt>
                <c:pt idx="136">
                  <c:v>108.66076285101241</c:v>
                </c:pt>
                <c:pt idx="137">
                  <c:v>108.64713731681483</c:v>
                </c:pt>
                <c:pt idx="138">
                  <c:v>108.618471426336</c:v>
                </c:pt>
                <c:pt idx="139">
                  <c:v>108.52105657534298</c:v>
                </c:pt>
                <c:pt idx="140">
                  <c:v>108.42053126983782</c:v>
                </c:pt>
                <c:pt idx="141">
                  <c:v>108.36984969375006</c:v>
                </c:pt>
                <c:pt idx="142">
                  <c:v>109.68174918626647</c:v>
                </c:pt>
                <c:pt idx="143">
                  <c:v>112.34088998241958</c:v>
                </c:pt>
                <c:pt idx="144">
                  <c:v>114.21604718923545</c:v>
                </c:pt>
                <c:pt idx="145">
                  <c:v>115.09136959360491</c:v>
                </c:pt>
                <c:pt idx="146">
                  <c:v>115.03586257440786</c:v>
                </c:pt>
                <c:pt idx="147">
                  <c:v>114.47303115116587</c:v>
                </c:pt>
                <c:pt idx="148">
                  <c:v>112.89382507253576</c:v>
                </c:pt>
                <c:pt idx="149">
                  <c:v>110.97573463972692</c:v>
                </c:pt>
                <c:pt idx="150">
                  <c:v>109.72034479710702</c:v>
                </c:pt>
                <c:pt idx="151">
                  <c:v>108.93274950897498</c:v>
                </c:pt>
                <c:pt idx="152">
                  <c:v>108.38211650907246</c:v>
                </c:pt>
                <c:pt idx="153">
                  <c:v>107.96839183863899</c:v>
                </c:pt>
                <c:pt idx="154">
                  <c:v>107.63187226793312</c:v>
                </c:pt>
                <c:pt idx="155">
                  <c:v>107.37468188606695</c:v>
                </c:pt>
                <c:pt idx="156">
                  <c:v>107.17671928990052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FF-FA47-B749-FF95DDDD3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825039"/>
        <c:axId val="745826719"/>
      </c:lineChart>
      <c:lineChart>
        <c:grouping val="standard"/>
        <c:varyColors val="0"/>
        <c:ser>
          <c:idx val="0"/>
          <c:order val="5"/>
          <c:tx>
            <c:v> Vaccinaties/100.000</c:v>
          </c:tx>
          <c:spPr>
            <a:ln w="412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Model!$A$51:$A$207</c:f>
              <c:numCache>
                <c:formatCode>[$-409]d\-mmm\-yy;@</c:formatCode>
                <c:ptCount val="157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  <c:pt idx="100">
                  <c:v>44536</c:v>
                </c:pt>
                <c:pt idx="101">
                  <c:v>44543</c:v>
                </c:pt>
                <c:pt idx="102">
                  <c:v>44550</c:v>
                </c:pt>
                <c:pt idx="103">
                  <c:v>44557</c:v>
                </c:pt>
                <c:pt idx="104">
                  <c:v>44564</c:v>
                </c:pt>
                <c:pt idx="105">
                  <c:v>44571</c:v>
                </c:pt>
                <c:pt idx="106">
                  <c:v>44578</c:v>
                </c:pt>
                <c:pt idx="107">
                  <c:v>44585</c:v>
                </c:pt>
                <c:pt idx="108">
                  <c:v>44592</c:v>
                </c:pt>
                <c:pt idx="109">
                  <c:v>44599</c:v>
                </c:pt>
                <c:pt idx="110">
                  <c:v>44606</c:v>
                </c:pt>
                <c:pt idx="111">
                  <c:v>44613</c:v>
                </c:pt>
                <c:pt idx="112">
                  <c:v>44620</c:v>
                </c:pt>
                <c:pt idx="113">
                  <c:v>44627</c:v>
                </c:pt>
                <c:pt idx="114">
                  <c:v>44634</c:v>
                </c:pt>
                <c:pt idx="115">
                  <c:v>44641</c:v>
                </c:pt>
                <c:pt idx="116">
                  <c:v>44648</c:v>
                </c:pt>
                <c:pt idx="117">
                  <c:v>44655</c:v>
                </c:pt>
                <c:pt idx="118">
                  <c:v>44662</c:v>
                </c:pt>
                <c:pt idx="119">
                  <c:v>44669</c:v>
                </c:pt>
                <c:pt idx="120">
                  <c:v>44676</c:v>
                </c:pt>
                <c:pt idx="121">
                  <c:v>44683</c:v>
                </c:pt>
                <c:pt idx="122">
                  <c:v>44690</c:v>
                </c:pt>
                <c:pt idx="123">
                  <c:v>44697</c:v>
                </c:pt>
                <c:pt idx="124">
                  <c:v>44704</c:v>
                </c:pt>
                <c:pt idx="125">
                  <c:v>44711</c:v>
                </c:pt>
                <c:pt idx="126">
                  <c:v>44718</c:v>
                </c:pt>
                <c:pt idx="127">
                  <c:v>44725</c:v>
                </c:pt>
                <c:pt idx="128">
                  <c:v>44732</c:v>
                </c:pt>
                <c:pt idx="129">
                  <c:v>44739</c:v>
                </c:pt>
                <c:pt idx="130">
                  <c:v>44746</c:v>
                </c:pt>
                <c:pt idx="131">
                  <c:v>44753</c:v>
                </c:pt>
                <c:pt idx="132">
                  <c:v>44760</c:v>
                </c:pt>
                <c:pt idx="133">
                  <c:v>44767</c:v>
                </c:pt>
                <c:pt idx="134">
                  <c:v>44774</c:v>
                </c:pt>
                <c:pt idx="135">
                  <c:v>44781</c:v>
                </c:pt>
                <c:pt idx="136">
                  <c:v>44788</c:v>
                </c:pt>
                <c:pt idx="137">
                  <c:v>44795</c:v>
                </c:pt>
                <c:pt idx="138">
                  <c:v>44802</c:v>
                </c:pt>
                <c:pt idx="139">
                  <c:v>44809</c:v>
                </c:pt>
                <c:pt idx="140">
                  <c:v>44816</c:v>
                </c:pt>
                <c:pt idx="141">
                  <c:v>44823</c:v>
                </c:pt>
                <c:pt idx="142">
                  <c:v>44830</c:v>
                </c:pt>
                <c:pt idx="143">
                  <c:v>44837</c:v>
                </c:pt>
                <c:pt idx="144">
                  <c:v>44844</c:v>
                </c:pt>
                <c:pt idx="145">
                  <c:v>44851</c:v>
                </c:pt>
                <c:pt idx="146">
                  <c:v>44858</c:v>
                </c:pt>
                <c:pt idx="147">
                  <c:v>44865</c:v>
                </c:pt>
                <c:pt idx="148">
                  <c:v>44872</c:v>
                </c:pt>
                <c:pt idx="149">
                  <c:v>44879</c:v>
                </c:pt>
                <c:pt idx="150">
                  <c:v>44886</c:v>
                </c:pt>
                <c:pt idx="151">
                  <c:v>44893</c:v>
                </c:pt>
                <c:pt idx="152">
                  <c:v>44900</c:v>
                </c:pt>
                <c:pt idx="153">
                  <c:v>44907</c:v>
                </c:pt>
                <c:pt idx="154">
                  <c:v>44914</c:v>
                </c:pt>
                <c:pt idx="155">
                  <c:v>44921</c:v>
                </c:pt>
                <c:pt idx="156">
                  <c:v>44928</c:v>
                </c:pt>
              </c:numCache>
            </c:numRef>
          </c:cat>
          <c:val>
            <c:numRef>
              <c:f>Model!$F$51:$F$251</c:f>
              <c:numCache>
                <c:formatCode>General</c:formatCode>
                <c:ptCount val="201"/>
                <c:pt idx="52" formatCode="0">
                  <c:v>192.90857142857143</c:v>
                </c:pt>
                <c:pt idx="53" formatCode="0">
                  <c:v>246.87428571428572</c:v>
                </c:pt>
                <c:pt idx="54" formatCode="0">
                  <c:v>500.49714285714288</c:v>
                </c:pt>
                <c:pt idx="55" formatCode="0">
                  <c:v>887.6742857142857</c:v>
                </c:pt>
                <c:pt idx="56" formatCode="0">
                  <c:v>1102.2685714285715</c:v>
                </c:pt>
                <c:pt idx="57" formatCode="0">
                  <c:v>1134.5428571428572</c:v>
                </c:pt>
                <c:pt idx="58" formatCode="0">
                  <c:v>1238.4457142857143</c:v>
                </c:pt>
                <c:pt idx="59" formatCode="0">
                  <c:v>1758.4</c:v>
                </c:pt>
                <c:pt idx="60" formatCode="0">
                  <c:v>1443.1028571428571</c:v>
                </c:pt>
                <c:pt idx="61" formatCode="0">
                  <c:v>1393.8285714285714</c:v>
                </c:pt>
                <c:pt idx="62" formatCode="0">
                  <c:v>1132.1085714285714</c:v>
                </c:pt>
                <c:pt idx="63" formatCode="0">
                  <c:v>1508.36</c:v>
                </c:pt>
                <c:pt idx="64" formatCode="0">
                  <c:v>2401.64</c:v>
                </c:pt>
                <c:pt idx="65" formatCode="0">
                  <c:v>2727.7428571428572</c:v>
                </c:pt>
                <c:pt idx="66" formatCode="0">
                  <c:v>4072.2514285714287</c:v>
                </c:pt>
                <c:pt idx="67" formatCode="0">
                  <c:v>3831.76</c:v>
                </c:pt>
                <c:pt idx="68" formatCode="0">
                  <c:v>3760.6228571428574</c:v>
                </c:pt>
                <c:pt idx="69" formatCode="0">
                  <c:v>4251.6514285714284</c:v>
                </c:pt>
                <c:pt idx="70" formatCode="0">
                  <c:v>5156.08</c:v>
                </c:pt>
                <c:pt idx="71" formatCode="0">
                  <c:v>6027.0342857142859</c:v>
                </c:pt>
                <c:pt idx="72" formatCode="0">
                  <c:v>5683.5142857142855</c:v>
                </c:pt>
                <c:pt idx="73" formatCode="0">
                  <c:v>6249.5714285714284</c:v>
                </c:pt>
                <c:pt idx="74" formatCode="0">
                  <c:v>8702.4342857142856</c:v>
                </c:pt>
                <c:pt idx="75" formatCode="0">
                  <c:v>7741.0971428571429</c:v>
                </c:pt>
                <c:pt idx="76" formatCode="0">
                  <c:v>8166.3885714285716</c:v>
                </c:pt>
                <c:pt idx="77" formatCode="0">
                  <c:v>8523.4685714285715</c:v>
                </c:pt>
                <c:pt idx="78" formatCode="0">
                  <c:v>7530.7371428571432</c:v>
                </c:pt>
                <c:pt idx="79" formatCode="0">
                  <c:v>6591.2</c:v>
                </c:pt>
                <c:pt idx="80" formatCode="0">
                  <c:v>4979.72</c:v>
                </c:pt>
                <c:pt idx="81" formatCode="0">
                  <c:v>4589.1028571428569</c:v>
                </c:pt>
                <c:pt idx="82" formatCode="0">
                  <c:v>4666.68</c:v>
                </c:pt>
                <c:pt idx="83" formatCode="0">
                  <c:v>4058.9142857142856</c:v>
                </c:pt>
                <c:pt idx="84" formatCode="0">
                  <c:v>1681.9657142857143</c:v>
                </c:pt>
                <c:pt idx="85" formatCode="0">
                  <c:v>1476.3314285714287</c:v>
                </c:pt>
                <c:pt idx="86" formatCode="0">
                  <c:v>1078.1885714285713</c:v>
                </c:pt>
                <c:pt idx="87" formatCode="0">
                  <c:v>685.05714285714282</c:v>
                </c:pt>
                <c:pt idx="88" formatCode="0">
                  <c:v>818.86285714285714</c:v>
                </c:pt>
                <c:pt idx="89" formatCode="0">
                  <c:v>733.26285714285711</c:v>
                </c:pt>
                <c:pt idx="90" formatCode="0">
                  <c:v>638.29714285714283</c:v>
                </c:pt>
                <c:pt idx="91" formatCode="0">
                  <c:v>572.4228571428572</c:v>
                </c:pt>
                <c:pt idx="92" formatCode="0">
                  <c:v>578.75428571428574</c:v>
                </c:pt>
                <c:pt idx="93" formatCode="0">
                  <c:v>596.57142857142856</c:v>
                </c:pt>
                <c:pt idx="94" formatCode="0">
                  <c:v>622.13714285714286</c:v>
                </c:pt>
                <c:pt idx="95" formatCode="0">
                  <c:v>686.07428571428568</c:v>
                </c:pt>
                <c:pt idx="96" formatCode="0">
                  <c:v>669.56571428571431</c:v>
                </c:pt>
                <c:pt idx="97" formatCode="0">
                  <c:v>629.18285714285719</c:v>
                </c:pt>
                <c:pt idx="98" formatCode="0">
                  <c:v>1533.7085714285715</c:v>
                </c:pt>
                <c:pt idx="99" formatCode="0">
                  <c:v>2272.9942857142855</c:v>
                </c:pt>
                <c:pt idx="100" formatCode="0">
                  <c:v>3464.9542857142856</c:v>
                </c:pt>
                <c:pt idx="101" formatCode="0">
                  <c:v>5232.76</c:v>
                </c:pt>
                <c:pt idx="102" formatCode="0">
                  <c:v>7399.982857142857</c:v>
                </c:pt>
                <c:pt idx="103" formatCode="0">
                  <c:v>9292.36</c:v>
                </c:pt>
                <c:pt idx="104" formatCode="0">
                  <c:v>10784.142857142857</c:v>
                </c:pt>
                <c:pt idx="105" formatCode="0">
                  <c:v>6484.6342857142854</c:v>
                </c:pt>
                <c:pt idx="106" formatCode="0">
                  <c:v>2680.2</c:v>
                </c:pt>
                <c:pt idx="107" formatCode="0">
                  <c:v>1648.68</c:v>
                </c:pt>
                <c:pt idx="108" formatCode="0">
                  <c:v>1260.8114285714287</c:v>
                </c:pt>
                <c:pt idx="109" formatCode="0">
                  <c:v>771.08</c:v>
                </c:pt>
                <c:pt idx="110" formatCode="0">
                  <c:v>415.70857142857142</c:v>
                </c:pt>
                <c:pt idx="111" formatCode="0">
                  <c:v>331.04571428571427</c:v>
                </c:pt>
                <c:pt idx="112" formatCode="0">
                  <c:v>489.6514285714286</c:v>
                </c:pt>
                <c:pt idx="113" formatCode="0">
                  <c:v>1090.3885714285714</c:v>
                </c:pt>
                <c:pt idx="114" formatCode="0">
                  <c:v>1688.1028571428571</c:v>
                </c:pt>
                <c:pt idx="115" formatCode="0">
                  <c:v>1997.4742857142858</c:v>
                </c:pt>
                <c:pt idx="116" formatCode="0">
                  <c:v>2191.6799999999998</c:v>
                </c:pt>
                <c:pt idx="117" formatCode="0">
                  <c:v>1832.8971428571429</c:v>
                </c:pt>
                <c:pt idx="118" formatCode="0">
                  <c:v>1346.2514285714285</c:v>
                </c:pt>
                <c:pt idx="119" formatCode="0">
                  <c:v>1033.5428571428572</c:v>
                </c:pt>
                <c:pt idx="120" formatCode="0">
                  <c:v>628.80571428571432</c:v>
                </c:pt>
                <c:pt idx="121" formatCode="0">
                  <c:v>483.12571428571431</c:v>
                </c:pt>
                <c:pt idx="122" formatCode="0">
                  <c:v>375.41142857142859</c:v>
                </c:pt>
                <c:pt idx="123" formatCode="0">
                  <c:v>409.2114285714286</c:v>
                </c:pt>
                <c:pt idx="124" formatCode="0">
                  <c:v>296.59428571428572</c:v>
                </c:pt>
                <c:pt idx="125" formatCode="0">
                  <c:v>273.7657142857143</c:v>
                </c:pt>
                <c:pt idx="126" formatCode="0">
                  <c:v>255.71428571428572</c:v>
                </c:pt>
                <c:pt idx="127" formatCode="0">
                  <c:v>429.22285714285715</c:v>
                </c:pt>
                <c:pt idx="128" formatCode="0">
                  <c:v>594.56571428571431</c:v>
                </c:pt>
                <c:pt idx="129" formatCode="0">
                  <c:v>543.30857142857144</c:v>
                </c:pt>
                <c:pt idx="130" formatCode="0">
                  <c:v>489.96</c:v>
                </c:pt>
                <c:pt idx="131" formatCode="0">
                  <c:v>702.15428571428572</c:v>
                </c:pt>
                <c:pt idx="132" formatCode="0">
                  <c:v>529.54857142857145</c:v>
                </c:pt>
                <c:pt idx="133" formatCode="0">
                  <c:v>494.93142857142857</c:v>
                </c:pt>
                <c:pt idx="134" formatCode="0">
                  <c:v>331.2114285714286</c:v>
                </c:pt>
                <c:pt idx="135" formatCode="0">
                  <c:v>191.93142857142857</c:v>
                </c:pt>
                <c:pt idx="136" formatCode="0">
                  <c:v>147.84571428571428</c:v>
                </c:pt>
                <c:pt idx="137" formatCode="0">
                  <c:v>97.337142857142851</c:v>
                </c:pt>
                <c:pt idx="138" formatCode="0">
                  <c:v>78.959999999999994</c:v>
                </c:pt>
                <c:pt idx="139" formatCode="0">
                  <c:v>0</c:v>
                </c:pt>
                <c:pt idx="140" formatCode="0">
                  <c:v>0</c:v>
                </c:pt>
                <c:pt idx="141" formatCode="0">
                  <c:v>0</c:v>
                </c:pt>
                <c:pt idx="142" formatCode="0">
                  <c:v>1321.5005714285712</c:v>
                </c:pt>
                <c:pt idx="143" formatCode="0">
                  <c:v>2608.3964571428573</c:v>
                </c:pt>
                <c:pt idx="144" formatCode="0">
                  <c:v>3275.1799428571426</c:v>
                </c:pt>
                <c:pt idx="145" formatCode="0">
                  <c:v>3552.968685714286</c:v>
                </c:pt>
                <c:pt idx="146" formatCode="0">
                  <c:v>3362.7498857142868</c:v>
                </c:pt>
                <c:pt idx="147" formatCode="0">
                  <c:v>3090.4990857142848</c:v>
                </c:pt>
                <c:pt idx="148" formatCode="0">
                  <c:v>1892.2410857142854</c:v>
                </c:pt>
                <c:pt idx="149" formatCode="0">
                  <c:v>1186.4390857142848</c:v>
                </c:pt>
                <c:pt idx="150" formatCode="0">
                  <c:v>708.99885714285608</c:v>
                </c:pt>
                <c:pt idx="151" formatCode="0">
                  <c:v>490.13137142857272</c:v>
                </c:pt>
                <c:pt idx="152" formatCode="0">
                  <c:v>245.06568571428636</c:v>
                </c:pt>
                <c:pt idx="153" formatCode="0">
                  <c:v>122.53284285714318</c:v>
                </c:pt>
                <c:pt idx="154" formatCode="0">
                  <c:v>61.26642142857159</c:v>
                </c:pt>
                <c:pt idx="155" formatCode="0">
                  <c:v>30.633210714285795</c:v>
                </c:pt>
                <c:pt idx="156" formatCode="0">
                  <c:v>15.316605357142898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3FF-FA47-B749-FF95DDDD3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741999"/>
        <c:axId val="468481487"/>
      </c:lineChart>
      <c:dateAx>
        <c:axId val="745825039"/>
        <c:scaling>
          <c:orientation val="minMax"/>
          <c:max val="44898"/>
          <c:min val="438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\ 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26719"/>
        <c:crosses val="autoZero"/>
        <c:auto val="1"/>
        <c:lblOffset val="100"/>
        <c:baseTimeUnit val="days"/>
        <c:majorUnit val="3"/>
        <c:majorTimeUnit val="months"/>
      </c:dateAx>
      <c:valAx>
        <c:axId val="745826719"/>
        <c:scaling>
          <c:orientation val="minMax"/>
          <c:max val="16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Overlijdens t.o.v. CBS</a:t>
                </a:r>
                <a:r>
                  <a:rPr lang="en-US" baseline="0"/>
                  <a:t> verwachting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25039"/>
        <c:crosses val="autoZero"/>
        <c:crossBetween val="between"/>
      </c:valAx>
      <c:valAx>
        <c:axId val="468481487"/>
        <c:scaling>
          <c:orientation val="minMax"/>
          <c:max val="8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7030A0"/>
                    </a:solidFill>
                  </a:rPr>
                  <a:t>Vaccinaties</a:t>
                </a:r>
              </a:p>
            </c:rich>
          </c:tx>
          <c:layout>
            <c:manualLayout>
              <c:xMode val="edge"/>
              <c:yMode val="edge"/>
              <c:x val="0.96254341299256785"/>
              <c:y val="0.31128435955699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41999"/>
        <c:crosses val="max"/>
        <c:crossBetween val="between"/>
        <c:majorUnit val="20000"/>
      </c:valAx>
      <c:dateAx>
        <c:axId val="351741999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468481487"/>
        <c:crosses val="autoZero"/>
        <c:auto val="1"/>
        <c:lblOffset val="100"/>
        <c:baseTimeUnit val="days"/>
      </c:date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4498762630916873"/>
          <c:y val="6.0403293190532878E-2"/>
          <c:w val="0.25490170149042612"/>
          <c:h val="0.19531515894882573"/>
        </c:manualLayout>
      </c:layout>
      <c:overlay val="0"/>
      <c:spPr>
        <a:solidFill>
          <a:schemeClr val="bg1">
            <a:lumMod val="85000"/>
            <a:alpha val="5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2857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588335746039001E-2"/>
          <c:y val="3.2992020575741285E-2"/>
          <c:w val="0.84321504812587345"/>
          <c:h val="0.90645615482574926"/>
        </c:manualLayout>
      </c:layout>
      <c:areaChart>
        <c:grouping val="stacked"/>
        <c:varyColors val="0"/>
        <c:ser>
          <c:idx val="3"/>
          <c:order val="0"/>
          <c:tx>
            <c:v> Onverklaarde sterfte</c:v>
          </c:tx>
          <c:spPr>
            <a:solidFill>
              <a:srgbClr val="0070C0">
                <a:alpha val="18000"/>
              </a:srgbClr>
            </a:solidFill>
            <a:ln>
              <a:noFill/>
            </a:ln>
            <a:effectLst/>
          </c:spPr>
          <c:cat>
            <c:numRef>
              <c:f>Model!$A$51:$A$207</c:f>
              <c:numCache>
                <c:formatCode>[$-409]d\-mmm\-yy;@</c:formatCode>
                <c:ptCount val="157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  <c:pt idx="100">
                  <c:v>44536</c:v>
                </c:pt>
                <c:pt idx="101">
                  <c:v>44543</c:v>
                </c:pt>
                <c:pt idx="102">
                  <c:v>44550</c:v>
                </c:pt>
                <c:pt idx="103">
                  <c:v>44557</c:v>
                </c:pt>
                <c:pt idx="104">
                  <c:v>44564</c:v>
                </c:pt>
                <c:pt idx="105">
                  <c:v>44571</c:v>
                </c:pt>
                <c:pt idx="106">
                  <c:v>44578</c:v>
                </c:pt>
                <c:pt idx="107">
                  <c:v>44585</c:v>
                </c:pt>
                <c:pt idx="108">
                  <c:v>44592</c:v>
                </c:pt>
                <c:pt idx="109">
                  <c:v>44599</c:v>
                </c:pt>
                <c:pt idx="110">
                  <c:v>44606</c:v>
                </c:pt>
                <c:pt idx="111">
                  <c:v>44613</c:v>
                </c:pt>
                <c:pt idx="112">
                  <c:v>44620</c:v>
                </c:pt>
                <c:pt idx="113">
                  <c:v>44627</c:v>
                </c:pt>
                <c:pt idx="114">
                  <c:v>44634</c:v>
                </c:pt>
                <c:pt idx="115">
                  <c:v>44641</c:v>
                </c:pt>
                <c:pt idx="116">
                  <c:v>44648</c:v>
                </c:pt>
                <c:pt idx="117">
                  <c:v>44655</c:v>
                </c:pt>
                <c:pt idx="118">
                  <c:v>44662</c:v>
                </c:pt>
                <c:pt idx="119">
                  <c:v>44669</c:v>
                </c:pt>
                <c:pt idx="120">
                  <c:v>44676</c:v>
                </c:pt>
                <c:pt idx="121">
                  <c:v>44683</c:v>
                </c:pt>
                <c:pt idx="122">
                  <c:v>44690</c:v>
                </c:pt>
                <c:pt idx="123">
                  <c:v>44697</c:v>
                </c:pt>
                <c:pt idx="124">
                  <c:v>44704</c:v>
                </c:pt>
                <c:pt idx="125">
                  <c:v>44711</c:v>
                </c:pt>
                <c:pt idx="126">
                  <c:v>44718</c:v>
                </c:pt>
                <c:pt idx="127">
                  <c:v>44725</c:v>
                </c:pt>
                <c:pt idx="128">
                  <c:v>44732</c:v>
                </c:pt>
                <c:pt idx="129">
                  <c:v>44739</c:v>
                </c:pt>
                <c:pt idx="130">
                  <c:v>44746</c:v>
                </c:pt>
                <c:pt idx="131">
                  <c:v>44753</c:v>
                </c:pt>
                <c:pt idx="132">
                  <c:v>44760</c:v>
                </c:pt>
                <c:pt idx="133">
                  <c:v>44767</c:v>
                </c:pt>
                <c:pt idx="134">
                  <c:v>44774</c:v>
                </c:pt>
                <c:pt idx="135">
                  <c:v>44781</c:v>
                </c:pt>
                <c:pt idx="136">
                  <c:v>44788</c:v>
                </c:pt>
                <c:pt idx="137">
                  <c:v>44795</c:v>
                </c:pt>
                <c:pt idx="138">
                  <c:v>44802</c:v>
                </c:pt>
                <c:pt idx="139">
                  <c:v>44809</c:v>
                </c:pt>
                <c:pt idx="140">
                  <c:v>44816</c:v>
                </c:pt>
                <c:pt idx="141">
                  <c:v>44823</c:v>
                </c:pt>
                <c:pt idx="142">
                  <c:v>44830</c:v>
                </c:pt>
                <c:pt idx="143">
                  <c:v>44837</c:v>
                </c:pt>
                <c:pt idx="144">
                  <c:v>44844</c:v>
                </c:pt>
                <c:pt idx="145">
                  <c:v>44851</c:v>
                </c:pt>
                <c:pt idx="146">
                  <c:v>44858</c:v>
                </c:pt>
                <c:pt idx="147">
                  <c:v>44865</c:v>
                </c:pt>
                <c:pt idx="148">
                  <c:v>44872</c:v>
                </c:pt>
                <c:pt idx="149">
                  <c:v>44879</c:v>
                </c:pt>
                <c:pt idx="150">
                  <c:v>44886</c:v>
                </c:pt>
                <c:pt idx="151">
                  <c:v>44893</c:v>
                </c:pt>
                <c:pt idx="152">
                  <c:v>44900</c:v>
                </c:pt>
                <c:pt idx="153">
                  <c:v>44907</c:v>
                </c:pt>
                <c:pt idx="154">
                  <c:v>44914</c:v>
                </c:pt>
                <c:pt idx="155">
                  <c:v>44921</c:v>
                </c:pt>
                <c:pt idx="156">
                  <c:v>44928</c:v>
                </c:pt>
              </c:numCache>
            </c:numRef>
          </c:cat>
          <c:val>
            <c:numRef>
              <c:f>Model!$Y$51:$Y$211</c:f>
              <c:numCache>
                <c:formatCode>#,#00</c:formatCode>
                <c:ptCount val="161"/>
                <c:pt idx="0">
                  <c:v>100</c:v>
                </c:pt>
                <c:pt idx="1">
                  <c:v>101.6007248565388</c:v>
                </c:pt>
                <c:pt idx="2">
                  <c:v>94.40789473684211</c:v>
                </c:pt>
                <c:pt idx="3">
                  <c:v>89.799528301886795</c:v>
                </c:pt>
                <c:pt idx="4">
                  <c:v>92.867625476959205</c:v>
                </c:pt>
                <c:pt idx="5">
                  <c:v>93.97236107027345</c:v>
                </c:pt>
                <c:pt idx="6">
                  <c:v>93.838028169014081</c:v>
                </c:pt>
                <c:pt idx="7">
                  <c:v>87.363448479480368</c:v>
                </c:pt>
                <c:pt idx="8">
                  <c:v>92.422434367541769</c:v>
                </c:pt>
                <c:pt idx="9">
                  <c:v>93.574660633484157</c:v>
                </c:pt>
                <c:pt idx="10">
                  <c:v>97.848140178296958</c:v>
                </c:pt>
                <c:pt idx="11">
                  <c:v>100.88216761184626</c:v>
                </c:pt>
                <c:pt idx="12">
                  <c:v>103.35051546391753</c:v>
                </c:pt>
                <c:pt idx="13">
                  <c:v>104.62962962962963</c:v>
                </c:pt>
                <c:pt idx="14">
                  <c:v>101.62326682448428</c:v>
                </c:pt>
                <c:pt idx="15">
                  <c:v>97.392795883361927</c:v>
                </c:pt>
                <c:pt idx="16">
                  <c:v>98.117811084001389</c:v>
                </c:pt>
                <c:pt idx="17">
                  <c:v>95.600140795494539</c:v>
                </c:pt>
                <c:pt idx="18">
                  <c:v>90.535271180432474</c:v>
                </c:pt>
                <c:pt idx="19">
                  <c:v>89.262705798138867</c:v>
                </c:pt>
                <c:pt idx="20">
                  <c:v>92.166064981949461</c:v>
                </c:pt>
                <c:pt idx="21">
                  <c:v>93.824918270977122</c:v>
                </c:pt>
                <c:pt idx="22">
                  <c:v>94.149908592321751</c:v>
                </c:pt>
                <c:pt idx="23">
                  <c:v>95.834855681402999</c:v>
                </c:pt>
                <c:pt idx="24">
                  <c:v>97.137614678899084</c:v>
                </c:pt>
                <c:pt idx="25">
                  <c:v>96.613912403386081</c:v>
                </c:pt>
                <c:pt idx="26">
                  <c:v>95.703268453911122</c:v>
                </c:pt>
                <c:pt idx="27">
                  <c:v>95.402721588819418</c:v>
                </c:pt>
                <c:pt idx="28">
                  <c:v>92.647058823529406</c:v>
                </c:pt>
                <c:pt idx="29">
                  <c:v>98.079054303657188</c:v>
                </c:pt>
                <c:pt idx="30">
                  <c:v>98.399702270189806</c:v>
                </c:pt>
                <c:pt idx="31">
                  <c:v>97.464578672632371</c:v>
                </c:pt>
                <c:pt idx="32">
                  <c:v>118.28400149868865</c:v>
                </c:pt>
                <c:pt idx="33">
                  <c:v>105.44498685692828</c:v>
                </c:pt>
                <c:pt idx="34">
                  <c:v>101.38732658417698</c:v>
                </c:pt>
                <c:pt idx="35">
                  <c:v>99.58893871449925</c:v>
                </c:pt>
                <c:pt idx="36">
                  <c:v>100.44477390659748</c:v>
                </c:pt>
                <c:pt idx="37">
                  <c:v>97.251740564309273</c:v>
                </c:pt>
                <c:pt idx="38">
                  <c:v>100</c:v>
                </c:pt>
                <c:pt idx="39">
                  <c:v>100.7537688442211</c:v>
                </c:pt>
                <c:pt idx="40">
                  <c:v>98.076237976487349</c:v>
                </c:pt>
                <c:pt idx="41">
                  <c:v>98.203592814371262</c:v>
                </c:pt>
                <c:pt idx="42">
                  <c:v>98.008385744234801</c:v>
                </c:pt>
                <c:pt idx="43">
                  <c:v>97.992384908272754</c:v>
                </c:pt>
                <c:pt idx="44">
                  <c:v>92.866988283942106</c:v>
                </c:pt>
                <c:pt idx="45">
                  <c:v>95.429740791268756</c:v>
                </c:pt>
                <c:pt idx="46">
                  <c:v>89.737550471063258</c:v>
                </c:pt>
                <c:pt idx="47">
                  <c:v>91.40106241699867</c:v>
                </c:pt>
                <c:pt idx="48">
                  <c:v>96.015805070793547</c:v>
                </c:pt>
                <c:pt idx="49">
                  <c:v>94.129032258064512</c:v>
                </c:pt>
                <c:pt idx="50">
                  <c:v>93.714466203411249</c:v>
                </c:pt>
                <c:pt idx="51">
                  <c:v>85.133457479826191</c:v>
                </c:pt>
                <c:pt idx="52">
                  <c:v>81.996325780771585</c:v>
                </c:pt>
                <c:pt idx="53">
                  <c:v>90.63161075853732</c:v>
                </c:pt>
                <c:pt idx="54">
                  <c:v>84.534848938079563</c:v>
                </c:pt>
                <c:pt idx="55">
                  <c:v>85.248815165876778</c:v>
                </c:pt>
                <c:pt idx="56">
                  <c:v>84.496350364963504</c:v>
                </c:pt>
                <c:pt idx="57">
                  <c:v>84.854651162790702</c:v>
                </c:pt>
                <c:pt idx="58">
                  <c:v>83.255678509027376</c:v>
                </c:pt>
                <c:pt idx="59">
                  <c:v>83.58035454809648</c:v>
                </c:pt>
                <c:pt idx="60">
                  <c:v>79.093567251461991</c:v>
                </c:pt>
                <c:pt idx="61">
                  <c:v>79.255319148936167</c:v>
                </c:pt>
                <c:pt idx="62">
                  <c:v>85.449656408724238</c:v>
                </c:pt>
                <c:pt idx="63">
                  <c:v>81.917808219178085</c:v>
                </c:pt>
                <c:pt idx="64">
                  <c:v>84.524180967238692</c:v>
                </c:pt>
                <c:pt idx="65">
                  <c:v>89.725590299936187</c:v>
                </c:pt>
                <c:pt idx="66">
                  <c:v>92.73084479371316</c:v>
                </c:pt>
                <c:pt idx="67">
                  <c:v>93.503014065639647</c:v>
                </c:pt>
                <c:pt idx="68">
                  <c:v>96.569293478260875</c:v>
                </c:pt>
                <c:pt idx="69">
                  <c:v>96.82430100103555</c:v>
                </c:pt>
                <c:pt idx="70">
                  <c:v>94.736842105263165</c:v>
                </c:pt>
                <c:pt idx="71">
                  <c:v>97.297297297297291</c:v>
                </c:pt>
                <c:pt idx="72">
                  <c:v>99.184686281460472</c:v>
                </c:pt>
                <c:pt idx="73">
                  <c:v>96.210225241329994</c:v>
                </c:pt>
                <c:pt idx="74">
                  <c:v>104.06474820143885</c:v>
                </c:pt>
                <c:pt idx="75">
                  <c:v>102.06372194062274</c:v>
                </c:pt>
                <c:pt idx="76">
                  <c:v>101.95369030390738</c:v>
                </c:pt>
                <c:pt idx="77">
                  <c:v>96.18320610687023</c:v>
                </c:pt>
                <c:pt idx="78">
                  <c:v>100.9114108640175</c:v>
                </c:pt>
                <c:pt idx="79">
                  <c:v>102.36363636363636</c:v>
                </c:pt>
                <c:pt idx="80">
                  <c:v>103.89799635701274</c:v>
                </c:pt>
                <c:pt idx="81">
                  <c:v>98.543866035675279</c:v>
                </c:pt>
                <c:pt idx="82">
                  <c:v>103.65764447695685</c:v>
                </c:pt>
                <c:pt idx="83">
                  <c:v>104.9023221525986</c:v>
                </c:pt>
                <c:pt idx="84">
                  <c:v>100.81240768094534</c:v>
                </c:pt>
                <c:pt idx="85">
                  <c:v>103.7847866419295</c:v>
                </c:pt>
                <c:pt idx="86">
                  <c:v>104.76190476190476</c:v>
                </c:pt>
                <c:pt idx="87">
                  <c:v>102.71073152617899</c:v>
                </c:pt>
                <c:pt idx="88">
                  <c:v>110.51073279052554</c:v>
                </c:pt>
                <c:pt idx="89">
                  <c:v>103.48751835535977</c:v>
                </c:pt>
                <c:pt idx="90">
                  <c:v>102.46823956442832</c:v>
                </c:pt>
                <c:pt idx="91">
                  <c:v>108.17134629229662</c:v>
                </c:pt>
                <c:pt idx="92">
                  <c:v>106.15001777461785</c:v>
                </c:pt>
                <c:pt idx="93">
                  <c:v>104.02116402116403</c:v>
                </c:pt>
                <c:pt idx="94">
                  <c:v>107.88555478018144</c:v>
                </c:pt>
                <c:pt idx="95">
                  <c:v>106.61128418137764</c:v>
                </c:pt>
                <c:pt idx="96">
                  <c:v>106.1364415495372</c:v>
                </c:pt>
                <c:pt idx="97">
                  <c:v>109.82935153583618</c:v>
                </c:pt>
                <c:pt idx="98">
                  <c:v>106.95945945945945</c:v>
                </c:pt>
                <c:pt idx="99">
                  <c:v>105.33155614795068</c:v>
                </c:pt>
                <c:pt idx="100">
                  <c:v>108.6785009861933</c:v>
                </c:pt>
                <c:pt idx="101">
                  <c:v>107.8604044357469</c:v>
                </c:pt>
                <c:pt idx="102">
                  <c:v>103.76996805111821</c:v>
                </c:pt>
                <c:pt idx="103">
                  <c:v>98.153942428035037</c:v>
                </c:pt>
                <c:pt idx="104">
                  <c:v>98.585920688595138</c:v>
                </c:pt>
                <c:pt idx="105">
                  <c:v>94.489611562782301</c:v>
                </c:pt>
                <c:pt idx="106">
                  <c:v>87.216924910607872</c:v>
                </c:pt>
                <c:pt idx="107">
                  <c:v>88.731563421828909</c:v>
                </c:pt>
                <c:pt idx="108">
                  <c:v>87.725421756835374</c:v>
                </c:pt>
                <c:pt idx="109">
                  <c:v>88.100752750434282</c:v>
                </c:pt>
                <c:pt idx="110">
                  <c:v>86.335944299390775</c:v>
                </c:pt>
                <c:pt idx="111">
                  <c:v>89.290882778581761</c:v>
                </c:pt>
                <c:pt idx="112">
                  <c:v>90.212642004078063</c:v>
                </c:pt>
                <c:pt idx="113">
                  <c:v>88.224904327347659</c:v>
                </c:pt>
                <c:pt idx="114">
                  <c:v>91.428571428571431</c:v>
                </c:pt>
                <c:pt idx="115">
                  <c:v>96.604002425712551</c:v>
                </c:pt>
                <c:pt idx="116">
                  <c:v>100.40410320174075</c:v>
                </c:pt>
                <c:pt idx="117">
                  <c:v>102.41576605212968</c:v>
                </c:pt>
                <c:pt idx="118">
                  <c:v>106.94716242661448</c:v>
                </c:pt>
                <c:pt idx="119">
                  <c:v>108.24157490824157</c:v>
                </c:pt>
                <c:pt idx="120">
                  <c:v>103.72250423011845</c:v>
                </c:pt>
                <c:pt idx="121">
                  <c:v>103.81705639614856</c:v>
                </c:pt>
                <c:pt idx="122">
                  <c:v>105.86805555555556</c:v>
                </c:pt>
                <c:pt idx="123">
                  <c:v>106.99300699300699</c:v>
                </c:pt>
                <c:pt idx="124">
                  <c:v>105.7909604519774</c:v>
                </c:pt>
                <c:pt idx="125">
                  <c:v>102.42165242165242</c:v>
                </c:pt>
                <c:pt idx="126">
                  <c:v>104.98029380150484</c:v>
                </c:pt>
                <c:pt idx="127">
                  <c:v>104.94049765596827</c:v>
                </c:pt>
                <c:pt idx="128">
                  <c:v>105.62162162162163</c:v>
                </c:pt>
                <c:pt idx="129">
                  <c:v>111.0065170166546</c:v>
                </c:pt>
                <c:pt idx="130">
                  <c:v>107.0079883805374</c:v>
                </c:pt>
                <c:pt idx="131">
                  <c:v>105.18115942028986</c:v>
                </c:pt>
                <c:pt idx="132">
                  <c:v>107.54716981132076</c:v>
                </c:pt>
                <c:pt idx="133">
                  <c:v>110.7324147933285</c:v>
                </c:pt>
                <c:pt idx="134">
                  <c:v>111.60714285714286</c:v>
                </c:pt>
                <c:pt idx="135">
                  <c:v>104.4970631424376</c:v>
                </c:pt>
                <c:pt idx="136">
                  <c:v>105.5167340934167</c:v>
                </c:pt>
                <c:pt idx="137">
                  <c:v>111.01663585951941</c:v>
                </c:pt>
                <c:pt idx="138">
                  <c:v>110.94849944423861</c:v>
                </c:pt>
                <c:pt idx="139">
                  <c:v>108.50906400295968</c:v>
                </c:pt>
                <c:pt idx="140">
                  <c:v>106.35827497235533</c:v>
                </c:pt>
                <c:pt idx="141">
                  <c:v>101.26142595978062</c:v>
                </c:pt>
                <c:pt idx="142">
                  <c:v>107.21258134490239</c:v>
                </c:pt>
                <c:pt idx="143">
                  <c:v>109.2147723198279</c:v>
                </c:pt>
                <c:pt idx="144">
                  <c:v>114.84065155807366</c:v>
                </c:pt>
                <c:pt idx="145">
                  <c:v>112.30147575544623</c:v>
                </c:pt>
                <c:pt idx="146">
                  <c:v>113.72480889506602</c:v>
                </c:pt>
                <c:pt idx="147">
                  <c:v>111.11685625646329</c:v>
                </c:pt>
                <c:pt idx="148">
                  <c:v>108.11133879781421</c:v>
                </c:pt>
                <c:pt idx="149">
                  <c:v>105.84155049302959</c:v>
                </c:pt>
                <c:pt idx="150">
                  <c:v>106.24158815612383</c:v>
                </c:pt>
                <c:pt idx="151">
                  <c:v>110.84633255891139</c:v>
                </c:pt>
                <c:pt idx="152">
                  <c:v>110.63523248199083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3-2344-802D-E9D3A603B32B}"/>
            </c:ext>
          </c:extLst>
        </c:ser>
        <c:ser>
          <c:idx val="2"/>
          <c:order val="1"/>
          <c:tx>
            <c:v> Met Corona</c:v>
          </c:tx>
          <c:spPr>
            <a:solidFill>
              <a:srgbClr val="FF0000">
                <a:alpha val="17000"/>
              </a:srgbClr>
            </a:solidFill>
            <a:ln>
              <a:noFill/>
            </a:ln>
            <a:effectLst/>
          </c:spPr>
          <c:cat>
            <c:numRef>
              <c:f>Model!$A$51:$A$207</c:f>
              <c:numCache>
                <c:formatCode>[$-409]d\-mmm\-yy;@</c:formatCode>
                <c:ptCount val="157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  <c:pt idx="100">
                  <c:v>44536</c:v>
                </c:pt>
                <c:pt idx="101">
                  <c:v>44543</c:v>
                </c:pt>
                <c:pt idx="102">
                  <c:v>44550</c:v>
                </c:pt>
                <c:pt idx="103">
                  <c:v>44557</c:v>
                </c:pt>
                <c:pt idx="104">
                  <c:v>44564</c:v>
                </c:pt>
                <c:pt idx="105">
                  <c:v>44571</c:v>
                </c:pt>
                <c:pt idx="106">
                  <c:v>44578</c:v>
                </c:pt>
                <c:pt idx="107">
                  <c:v>44585</c:v>
                </c:pt>
                <c:pt idx="108">
                  <c:v>44592</c:v>
                </c:pt>
                <c:pt idx="109">
                  <c:v>44599</c:v>
                </c:pt>
                <c:pt idx="110">
                  <c:v>44606</c:v>
                </c:pt>
                <c:pt idx="111">
                  <c:v>44613</c:v>
                </c:pt>
                <c:pt idx="112">
                  <c:v>44620</c:v>
                </c:pt>
                <c:pt idx="113">
                  <c:v>44627</c:v>
                </c:pt>
                <c:pt idx="114">
                  <c:v>44634</c:v>
                </c:pt>
                <c:pt idx="115">
                  <c:v>44641</c:v>
                </c:pt>
                <c:pt idx="116">
                  <c:v>44648</c:v>
                </c:pt>
                <c:pt idx="117">
                  <c:v>44655</c:v>
                </c:pt>
                <c:pt idx="118">
                  <c:v>44662</c:v>
                </c:pt>
                <c:pt idx="119">
                  <c:v>44669</c:v>
                </c:pt>
                <c:pt idx="120">
                  <c:v>44676</c:v>
                </c:pt>
                <c:pt idx="121">
                  <c:v>44683</c:v>
                </c:pt>
                <c:pt idx="122">
                  <c:v>44690</c:v>
                </c:pt>
                <c:pt idx="123">
                  <c:v>44697</c:v>
                </c:pt>
                <c:pt idx="124">
                  <c:v>44704</c:v>
                </c:pt>
                <c:pt idx="125">
                  <c:v>44711</c:v>
                </c:pt>
                <c:pt idx="126">
                  <c:v>44718</c:v>
                </c:pt>
                <c:pt idx="127">
                  <c:v>44725</c:v>
                </c:pt>
                <c:pt idx="128">
                  <c:v>44732</c:v>
                </c:pt>
                <c:pt idx="129">
                  <c:v>44739</c:v>
                </c:pt>
                <c:pt idx="130">
                  <c:v>44746</c:v>
                </c:pt>
                <c:pt idx="131">
                  <c:v>44753</c:v>
                </c:pt>
                <c:pt idx="132">
                  <c:v>44760</c:v>
                </c:pt>
                <c:pt idx="133">
                  <c:v>44767</c:v>
                </c:pt>
                <c:pt idx="134">
                  <c:v>44774</c:v>
                </c:pt>
                <c:pt idx="135">
                  <c:v>44781</c:v>
                </c:pt>
                <c:pt idx="136">
                  <c:v>44788</c:v>
                </c:pt>
                <c:pt idx="137">
                  <c:v>44795</c:v>
                </c:pt>
                <c:pt idx="138">
                  <c:v>44802</c:v>
                </c:pt>
                <c:pt idx="139">
                  <c:v>44809</c:v>
                </c:pt>
                <c:pt idx="140">
                  <c:v>44816</c:v>
                </c:pt>
                <c:pt idx="141">
                  <c:v>44823</c:v>
                </c:pt>
                <c:pt idx="142">
                  <c:v>44830</c:v>
                </c:pt>
                <c:pt idx="143">
                  <c:v>44837</c:v>
                </c:pt>
                <c:pt idx="144">
                  <c:v>44844</c:v>
                </c:pt>
                <c:pt idx="145">
                  <c:v>44851</c:v>
                </c:pt>
                <c:pt idx="146">
                  <c:v>44858</c:v>
                </c:pt>
                <c:pt idx="147">
                  <c:v>44865</c:v>
                </c:pt>
                <c:pt idx="148">
                  <c:v>44872</c:v>
                </c:pt>
                <c:pt idx="149">
                  <c:v>44879</c:v>
                </c:pt>
                <c:pt idx="150">
                  <c:v>44886</c:v>
                </c:pt>
                <c:pt idx="151">
                  <c:v>44893</c:v>
                </c:pt>
                <c:pt idx="152">
                  <c:v>44900</c:v>
                </c:pt>
                <c:pt idx="153">
                  <c:v>44907</c:v>
                </c:pt>
                <c:pt idx="154">
                  <c:v>44914</c:v>
                </c:pt>
                <c:pt idx="155">
                  <c:v>44921</c:v>
                </c:pt>
                <c:pt idx="156">
                  <c:v>44928</c:v>
                </c:pt>
              </c:numCache>
            </c:numRef>
          </c:cat>
          <c:val>
            <c:numRef>
              <c:f>Model!$Z$51:$Z$211</c:f>
              <c:numCache>
                <c:formatCode>#,#00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1.8282371223547692E-3</c:v>
                </c:pt>
                <c:pt idx="10">
                  <c:v>1.6208814241399548E-2</c:v>
                </c:pt>
                <c:pt idx="11">
                  <c:v>0.20541902961562697</c:v>
                </c:pt>
                <c:pt idx="12">
                  <c:v>0.844618869103405</c:v>
                </c:pt>
                <c:pt idx="13">
                  <c:v>1.9449655282988612</c:v>
                </c:pt>
                <c:pt idx="14">
                  <c:v>3.2046402475891815</c:v>
                </c:pt>
                <c:pt idx="15">
                  <c:v>4.2281615468579439</c:v>
                </c:pt>
                <c:pt idx="16">
                  <c:v>5.082417060109635</c:v>
                </c:pt>
                <c:pt idx="17">
                  <c:v>5.6447473680842206</c:v>
                </c:pt>
                <c:pt idx="18">
                  <c:v>6.0377471990375193</c:v>
                </c:pt>
                <c:pt idx="19">
                  <c:v>6.324938721502785</c:v>
                </c:pt>
                <c:pt idx="20">
                  <c:v>6.3628049447544006</c:v>
                </c:pt>
                <c:pt idx="21">
                  <c:v>5.8309502581206161</c:v>
                </c:pt>
                <c:pt idx="22">
                  <c:v>4.7864827433383184</c:v>
                </c:pt>
                <c:pt idx="23">
                  <c:v>3.5398190896912105</c:v>
                </c:pt>
                <c:pt idx="24">
                  <c:v>2.5644036697247694</c:v>
                </c:pt>
                <c:pt idx="25">
                  <c:v>1.7809303933705838</c:v>
                </c:pt>
                <c:pt idx="26">
                  <c:v>1.2810291679186272</c:v>
                </c:pt>
                <c:pt idx="27">
                  <c:v>0.94566852786786526</c:v>
                </c:pt>
                <c:pt idx="28">
                  <c:v>0.70343137254901889</c:v>
                </c:pt>
                <c:pt idx="29">
                  <c:v>0.52693913646998225</c:v>
                </c:pt>
                <c:pt idx="30">
                  <c:v>0.41375421501956661</c:v>
                </c:pt>
                <c:pt idx="31">
                  <c:v>0.34379590084288048</c:v>
                </c:pt>
                <c:pt idx="32">
                  <c:v>0.35146519522690367</c:v>
                </c:pt>
                <c:pt idx="33">
                  <c:v>0.37078255328349197</c:v>
                </c:pt>
                <c:pt idx="34">
                  <c:v>0.37936167070025334</c:v>
                </c:pt>
                <c:pt idx="35">
                  <c:v>0.38297775965937403</c:v>
                </c:pt>
                <c:pt idx="36">
                  <c:v>0.40159938899746161</c:v>
                </c:pt>
                <c:pt idx="37">
                  <c:v>0.49981678270428737</c:v>
                </c:pt>
                <c:pt idx="38">
                  <c:v>0.71062367864693454</c:v>
                </c:pt>
                <c:pt idx="39">
                  <c:v>1.0116382779699364</c:v>
                </c:pt>
                <c:pt idx="40">
                  <c:v>1.441634010212564</c:v>
                </c:pt>
                <c:pt idx="41">
                  <c:v>2.1303702754917975</c:v>
                </c:pt>
                <c:pt idx="42">
                  <c:v>3.2151282214175305</c:v>
                </c:pt>
                <c:pt idx="43">
                  <c:v>4.7198044830443591</c:v>
                </c:pt>
                <c:pt idx="44">
                  <c:v>6.3384082033289495</c:v>
                </c:pt>
                <c:pt idx="45">
                  <c:v>7.7117284716193319</c:v>
                </c:pt>
                <c:pt idx="46">
                  <c:v>8.7845752273746935</c:v>
                </c:pt>
                <c:pt idx="47">
                  <c:v>9.70920358968168</c:v>
                </c:pt>
                <c:pt idx="48">
                  <c:v>10.518753554644238</c:v>
                </c:pt>
                <c:pt idx="49">
                  <c:v>11.2364027370479</c:v>
                </c:pt>
                <c:pt idx="50">
                  <c:v>12.143609180880183</c:v>
                </c:pt>
                <c:pt idx="51">
                  <c:v>13.091210052103905</c:v>
                </c:pt>
                <c:pt idx="52">
                  <c:v>13.855777616953368</c:v>
                </c:pt>
                <c:pt idx="53">
                  <c:v>14.466954220354038</c:v>
                </c:pt>
                <c:pt idx="54">
                  <c:v>15.06159410437005</c:v>
                </c:pt>
                <c:pt idx="55">
                  <c:v>15.765582363923588</c:v>
                </c:pt>
                <c:pt idx="56">
                  <c:v>16.090634815306341</c:v>
                </c:pt>
                <c:pt idx="57">
                  <c:v>16.462473572938684</c:v>
                </c:pt>
                <c:pt idx="58">
                  <c:v>16.700164134060458</c:v>
                </c:pt>
                <c:pt idx="59">
                  <c:v>16.351906158357764</c:v>
                </c:pt>
                <c:pt idx="60">
                  <c:v>15.466099592415377</c:v>
                </c:pt>
                <c:pt idx="61">
                  <c:v>14.312808940468507</c:v>
                </c:pt>
                <c:pt idx="62">
                  <c:v>13.110247983268595</c:v>
                </c:pt>
                <c:pt idx="63">
                  <c:v>12.106747843734139</c:v>
                </c:pt>
                <c:pt idx="64">
                  <c:v>11.148451756252063</c:v>
                </c:pt>
                <c:pt idx="65">
                  <c:v>10.523138210438777</c:v>
                </c:pt>
                <c:pt idx="66">
                  <c:v>9.9843622869163067</c:v>
                </c:pt>
                <c:pt idx="67">
                  <c:v>9.5091030871338891</c:v>
                </c:pt>
                <c:pt idx="68">
                  <c:v>8.8892045454545396</c:v>
                </c:pt>
                <c:pt idx="69">
                  <c:v>8.6835493352579931</c:v>
                </c:pt>
                <c:pt idx="70">
                  <c:v>8.5061841841207393</c:v>
                </c:pt>
                <c:pt idx="71">
                  <c:v>8.278332641968996</c:v>
                </c:pt>
                <c:pt idx="72">
                  <c:v>7.9884846336459159</c:v>
                </c:pt>
                <c:pt idx="73">
                  <c:v>7.4788499944023643</c:v>
                </c:pt>
                <c:pt idx="74">
                  <c:v>6.8422498364944326</c:v>
                </c:pt>
                <c:pt idx="75">
                  <c:v>6.1224994331438873</c:v>
                </c:pt>
                <c:pt idx="76">
                  <c:v>5.2532707684661322</c:v>
                </c:pt>
                <c:pt idx="77">
                  <c:v>4.4502311372540344</c:v>
                </c:pt>
                <c:pt idx="78">
                  <c:v>3.5540825683005752</c:v>
                </c:pt>
                <c:pt idx="79">
                  <c:v>2.7304022038567477</c:v>
                </c:pt>
                <c:pt idx="80">
                  <c:v>2.0243233795146356</c:v>
                </c:pt>
                <c:pt idx="81">
                  <c:v>1.6308700400436842</c:v>
                </c:pt>
                <c:pt idx="82">
                  <c:v>1.5020726652036089</c:v>
                </c:pt>
                <c:pt idx="83">
                  <c:v>1.4907646311995739</c:v>
                </c:pt>
                <c:pt idx="84">
                  <c:v>1.6182504513376006</c:v>
                </c:pt>
                <c:pt idx="85">
                  <c:v>1.7645846217274788</c:v>
                </c:pt>
                <c:pt idx="86">
                  <c:v>2.0304232804232809</c:v>
                </c:pt>
                <c:pt idx="87">
                  <c:v>2.237900730288402</c:v>
                </c:pt>
                <c:pt idx="88">
                  <c:v>2.4673081667900321</c:v>
                </c:pt>
                <c:pt idx="89">
                  <c:v>2.6953826072768807</c:v>
                </c:pt>
                <c:pt idx="90">
                  <c:v>2.6424682395644288</c:v>
                </c:pt>
                <c:pt idx="91">
                  <c:v>2.5789936805055595</c:v>
                </c:pt>
                <c:pt idx="92">
                  <c:v>2.4426274835091051</c:v>
                </c:pt>
                <c:pt idx="93">
                  <c:v>2.4268077601410938</c:v>
                </c:pt>
                <c:pt idx="94">
                  <c:v>2.6424749941846946</c:v>
                </c:pt>
                <c:pt idx="95">
                  <c:v>3.2152609515018651</c:v>
                </c:pt>
                <c:pt idx="96">
                  <c:v>4.165619167333257</c:v>
                </c:pt>
                <c:pt idx="97">
                  <c:v>5.5608646188850965</c:v>
                </c:pt>
                <c:pt idx="98">
                  <c:v>7.7027027027027035</c:v>
                </c:pt>
                <c:pt idx="99">
                  <c:v>10.455774001258842</c:v>
                </c:pt>
                <c:pt idx="100">
                  <c:v>13.295346628679964</c:v>
                </c:pt>
                <c:pt idx="101">
                  <c:v>16.029571646010005</c:v>
                </c:pt>
                <c:pt idx="102">
                  <c:v>17.630102946396878</c:v>
                </c:pt>
                <c:pt idx="103">
                  <c:v>18.448060075093867</c:v>
                </c:pt>
                <c:pt idx="104">
                  <c:v>18.439047716637635</c:v>
                </c:pt>
                <c:pt idx="105">
                  <c:v>17.756365217973169</c:v>
                </c:pt>
                <c:pt idx="106">
                  <c:v>16.6865315852205</c:v>
                </c:pt>
                <c:pt idx="107">
                  <c:v>14.820058997050149</c:v>
                </c:pt>
                <c:pt idx="108">
                  <c:v>12.438756382909959</c:v>
                </c:pt>
                <c:pt idx="109">
                  <c:v>10.216817860129961</c:v>
                </c:pt>
                <c:pt idx="110">
                  <c:v>8.218418592657061</c:v>
                </c:pt>
                <c:pt idx="111">
                  <c:v>6.9310178485287022</c:v>
                </c:pt>
                <c:pt idx="112">
                  <c:v>6.0795546493187045</c:v>
                </c:pt>
                <c:pt idx="113">
                  <c:v>5.6729794262911719</c:v>
                </c:pt>
                <c:pt idx="114">
                  <c:v>5.7724867724867739</c:v>
                </c:pt>
                <c:pt idx="115">
                  <c:v>6.3715383060440685</c:v>
                </c:pt>
                <c:pt idx="116">
                  <c:v>7.1066901530065962</c:v>
                </c:pt>
                <c:pt idx="117">
                  <c:v>7.6937204209931487</c:v>
                </c:pt>
                <c:pt idx="118">
                  <c:v>8.0336304993839249</c:v>
                </c:pt>
                <c:pt idx="119">
                  <c:v>8.0821562303043812</c:v>
                </c:pt>
                <c:pt idx="120">
                  <c:v>7.8270351569843948</c:v>
                </c:pt>
                <c:pt idx="121">
                  <c:v>7.5347699831881405</c:v>
                </c:pt>
                <c:pt idx="122">
                  <c:v>7.1018518518518521</c:v>
                </c:pt>
                <c:pt idx="123">
                  <c:v>6.3745143745143746</c:v>
                </c:pt>
                <c:pt idx="124">
                  <c:v>5.3264281230382942</c:v>
                </c:pt>
                <c:pt idx="125">
                  <c:v>4.2766698322253873</c:v>
                </c:pt>
                <c:pt idx="126">
                  <c:v>3.3249731279111434</c:v>
                </c:pt>
                <c:pt idx="127">
                  <c:v>2.5163280843050044</c:v>
                </c:pt>
                <c:pt idx="128">
                  <c:v>2.0244244244244243</c:v>
                </c:pt>
                <c:pt idx="129">
                  <c:v>1.7089065894279505</c:v>
                </c:pt>
                <c:pt idx="130">
                  <c:v>1.7945614459775681</c:v>
                </c:pt>
                <c:pt idx="131">
                  <c:v>1.768115942028986</c:v>
                </c:pt>
                <c:pt idx="132">
                  <c:v>1.9641993226898888</c:v>
                </c:pt>
                <c:pt idx="133">
                  <c:v>2.1980501168318431</c:v>
                </c:pt>
                <c:pt idx="134">
                  <c:v>2.2918691286038229</c:v>
                </c:pt>
                <c:pt idx="135">
                  <c:v>2.5681187795725249</c:v>
                </c:pt>
                <c:pt idx="136">
                  <c:v>2.8474520861427823</c:v>
                </c:pt>
                <c:pt idx="137">
                  <c:v>2.8523310741425347</c:v>
                </c:pt>
                <c:pt idx="138">
                  <c:v>2.7713968136346794</c:v>
                </c:pt>
                <c:pt idx="139">
                  <c:v>2.4055576108850252</c:v>
                </c:pt>
                <c:pt idx="140">
                  <c:v>2.3393537289593316</c:v>
                </c:pt>
                <c:pt idx="141">
                  <c:v>2.0589071704245385</c:v>
                </c:pt>
                <c:pt idx="142">
                  <c:v>1.7771350526231224</c:v>
                </c:pt>
                <c:pt idx="143">
                  <c:v>2.0190430660133063</c:v>
                </c:pt>
                <c:pt idx="144">
                  <c:v>1.844192634560907</c:v>
                </c:pt>
                <c:pt idx="145">
                  <c:v>1.8015147965956122</c:v>
                </c:pt>
                <c:pt idx="146">
                  <c:v>1.8247239595398042</c:v>
                </c:pt>
                <c:pt idx="147">
                  <c:v>1.9174997127427325</c:v>
                </c:pt>
                <c:pt idx="148">
                  <c:v>1.9741955069823927</c:v>
                </c:pt>
                <c:pt idx="149">
                  <c:v>1.967584721749972</c:v>
                </c:pt>
                <c:pt idx="150">
                  <c:v>1.9261253177807691</c:v>
                </c:pt>
                <c:pt idx="151">
                  <c:v>1.8400265516096914</c:v>
                </c:pt>
                <c:pt idx="152">
                  <c:v>1.4608164156297756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3-2344-802D-E9D3A603B32B}"/>
            </c:ext>
          </c:extLst>
        </c:ser>
        <c:ser>
          <c:idx val="1"/>
          <c:order val="2"/>
          <c:tx>
            <c:v> Door Corona</c:v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Model!$A$51:$A$207</c:f>
              <c:numCache>
                <c:formatCode>[$-409]d\-mmm\-yy;@</c:formatCode>
                <c:ptCount val="157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  <c:pt idx="100">
                  <c:v>44536</c:v>
                </c:pt>
                <c:pt idx="101">
                  <c:v>44543</c:v>
                </c:pt>
                <c:pt idx="102">
                  <c:v>44550</c:v>
                </c:pt>
                <c:pt idx="103">
                  <c:v>44557</c:v>
                </c:pt>
                <c:pt idx="104">
                  <c:v>44564</c:v>
                </c:pt>
                <c:pt idx="105">
                  <c:v>44571</c:v>
                </c:pt>
                <c:pt idx="106">
                  <c:v>44578</c:v>
                </c:pt>
                <c:pt idx="107">
                  <c:v>44585</c:v>
                </c:pt>
                <c:pt idx="108">
                  <c:v>44592</c:v>
                </c:pt>
                <c:pt idx="109">
                  <c:v>44599</c:v>
                </c:pt>
                <c:pt idx="110">
                  <c:v>44606</c:v>
                </c:pt>
                <c:pt idx="111">
                  <c:v>44613</c:v>
                </c:pt>
                <c:pt idx="112">
                  <c:v>44620</c:v>
                </c:pt>
                <c:pt idx="113">
                  <c:v>44627</c:v>
                </c:pt>
                <c:pt idx="114">
                  <c:v>44634</c:v>
                </c:pt>
                <c:pt idx="115">
                  <c:v>44641</c:v>
                </c:pt>
                <c:pt idx="116">
                  <c:v>44648</c:v>
                </c:pt>
                <c:pt idx="117">
                  <c:v>44655</c:v>
                </c:pt>
                <c:pt idx="118">
                  <c:v>44662</c:v>
                </c:pt>
                <c:pt idx="119">
                  <c:v>44669</c:v>
                </c:pt>
                <c:pt idx="120">
                  <c:v>44676</c:v>
                </c:pt>
                <c:pt idx="121">
                  <c:v>44683</c:v>
                </c:pt>
                <c:pt idx="122">
                  <c:v>44690</c:v>
                </c:pt>
                <c:pt idx="123">
                  <c:v>44697</c:v>
                </c:pt>
                <c:pt idx="124">
                  <c:v>44704</c:v>
                </c:pt>
                <c:pt idx="125">
                  <c:v>44711</c:v>
                </c:pt>
                <c:pt idx="126">
                  <c:v>44718</c:v>
                </c:pt>
                <c:pt idx="127">
                  <c:v>44725</c:v>
                </c:pt>
                <c:pt idx="128">
                  <c:v>44732</c:v>
                </c:pt>
                <c:pt idx="129">
                  <c:v>44739</c:v>
                </c:pt>
                <c:pt idx="130">
                  <c:v>44746</c:v>
                </c:pt>
                <c:pt idx="131">
                  <c:v>44753</c:v>
                </c:pt>
                <c:pt idx="132">
                  <c:v>44760</c:v>
                </c:pt>
                <c:pt idx="133">
                  <c:v>44767</c:v>
                </c:pt>
                <c:pt idx="134">
                  <c:v>44774</c:v>
                </c:pt>
                <c:pt idx="135">
                  <c:v>44781</c:v>
                </c:pt>
                <c:pt idx="136">
                  <c:v>44788</c:v>
                </c:pt>
                <c:pt idx="137">
                  <c:v>44795</c:v>
                </c:pt>
                <c:pt idx="138">
                  <c:v>44802</c:v>
                </c:pt>
                <c:pt idx="139">
                  <c:v>44809</c:v>
                </c:pt>
                <c:pt idx="140">
                  <c:v>44816</c:v>
                </c:pt>
                <c:pt idx="141">
                  <c:v>44823</c:v>
                </c:pt>
                <c:pt idx="142">
                  <c:v>44830</c:v>
                </c:pt>
                <c:pt idx="143">
                  <c:v>44837</c:v>
                </c:pt>
                <c:pt idx="144">
                  <c:v>44844</c:v>
                </c:pt>
                <c:pt idx="145">
                  <c:v>44851</c:v>
                </c:pt>
                <c:pt idx="146">
                  <c:v>44858</c:v>
                </c:pt>
                <c:pt idx="147">
                  <c:v>44865</c:v>
                </c:pt>
                <c:pt idx="148">
                  <c:v>44872</c:v>
                </c:pt>
                <c:pt idx="149">
                  <c:v>44879</c:v>
                </c:pt>
                <c:pt idx="150">
                  <c:v>44886</c:v>
                </c:pt>
                <c:pt idx="151">
                  <c:v>44893</c:v>
                </c:pt>
                <c:pt idx="152">
                  <c:v>44900</c:v>
                </c:pt>
                <c:pt idx="153">
                  <c:v>44907</c:v>
                </c:pt>
                <c:pt idx="154">
                  <c:v>44914</c:v>
                </c:pt>
                <c:pt idx="155">
                  <c:v>44921</c:v>
                </c:pt>
                <c:pt idx="156">
                  <c:v>44928</c:v>
                </c:pt>
              </c:numCache>
            </c:numRef>
          </c:cat>
          <c:val>
            <c:numRef>
              <c:f>Model!$AA$51:$AA$210</c:f>
              <c:numCache>
                <c:formatCode>#,#00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0.13437542849307557</c:v>
                </c:pt>
                <c:pt idx="10">
                  <c:v>0.94681832154933909</c:v>
                </c:pt>
                <c:pt idx="11">
                  <c:v>11.281205247178782</c:v>
                </c:pt>
                <c:pt idx="12">
                  <c:v>34.559512652296156</c:v>
                </c:pt>
                <c:pt idx="13">
                  <c:v>53.823112073112071</c:v>
                </c:pt>
                <c:pt idx="14">
                  <c:v>55.917852860700343</c:v>
                </c:pt>
                <c:pt idx="15">
                  <c:v>41.598378294090132</c:v>
                </c:pt>
                <c:pt idx="16">
                  <c:v>31.088437529706265</c:v>
                </c:pt>
                <c:pt idx="17">
                  <c:v>18.867492240248314</c:v>
                </c:pt>
                <c:pt idx="18">
                  <c:v>12.223905127130935</c:v>
                </c:pt>
                <c:pt idx="19">
                  <c:v>7.9189171601483705</c:v>
                </c:pt>
                <c:pt idx="20">
                  <c:v>6.0392517230062364</c:v>
                </c:pt>
                <c:pt idx="21">
                  <c:v>4.113330911732656</c:v>
                </c:pt>
                <c:pt idx="22">
                  <c:v>2.9306298820009977</c:v>
                </c:pt>
                <c:pt idx="23">
                  <c:v>1.7800511508951411</c:v>
                </c:pt>
                <c:pt idx="24">
                  <c:v>1.3077564637197665</c:v>
                </c:pt>
                <c:pt idx="25">
                  <c:v>0.89644326964901144</c:v>
                </c:pt>
                <c:pt idx="26">
                  <c:v>0.82903215036891142</c:v>
                </c:pt>
                <c:pt idx="27">
                  <c:v>0.63860376475308445</c:v>
                </c:pt>
                <c:pt idx="28">
                  <c:v>0.20106951871657758</c:v>
                </c:pt>
                <c:pt idx="29">
                  <c:v>0.44732511670080938</c:v>
                </c:pt>
                <c:pt idx="30">
                  <c:v>0.54186825455898768</c:v>
                </c:pt>
                <c:pt idx="31">
                  <c:v>0.67954714934580718</c:v>
                </c:pt>
                <c:pt idx="32">
                  <c:v>1.2469089546646683</c:v>
                </c:pt>
                <c:pt idx="33">
                  <c:v>1.1339227801863927</c:v>
                </c:pt>
                <c:pt idx="34">
                  <c:v>0.71854654531819895</c:v>
                </c:pt>
                <c:pt idx="35">
                  <c:v>0.61271911944557678</c:v>
                </c:pt>
                <c:pt idx="36">
                  <c:v>0.70732529146168877</c:v>
                </c:pt>
                <c:pt idx="37">
                  <c:v>1.4373563409840433</c:v>
                </c:pt>
                <c:pt idx="38">
                  <c:v>2.9019556025369972</c:v>
                </c:pt>
                <c:pt idx="39">
                  <c:v>3.945049924949422</c:v>
                </c:pt>
                <c:pt idx="40">
                  <c:v>5.296887651002363</c:v>
                </c:pt>
                <c:pt idx="41">
                  <c:v>8.2828140510422976</c:v>
                </c:pt>
                <c:pt idx="42">
                  <c:v>11.927831776888377</c:v>
                </c:pt>
                <c:pt idx="43">
                  <c:v>15.407407407407403</c:v>
                </c:pt>
                <c:pt idx="44">
                  <c:v>15.683227867928069</c:v>
                </c:pt>
                <c:pt idx="45">
                  <c:v>13.287113977427754</c:v>
                </c:pt>
                <c:pt idx="46">
                  <c:v>10.952159549736937</c:v>
                </c:pt>
                <c:pt idx="47">
                  <c:v>10.31172280574671</c:v>
                </c:pt>
                <c:pt idx="48">
                  <c:v>9.4102433621696058</c:v>
                </c:pt>
                <c:pt idx="49">
                  <c:v>10.21994134897361</c:v>
                </c:pt>
                <c:pt idx="50">
                  <c:v>13.199793257910759</c:v>
                </c:pt>
                <c:pt idx="51">
                  <c:v>15.095762090175501</c:v>
                </c:pt>
                <c:pt idx="52">
                  <c:v>15.35645493514447</c:v>
                </c:pt>
                <c:pt idx="53">
                  <c:v>14.218522486881515</c:v>
                </c:pt>
                <c:pt idx="54">
                  <c:v>12.276398444510924</c:v>
                </c:pt>
                <c:pt idx="55">
                  <c:v>11.340801378716078</c:v>
                </c:pt>
                <c:pt idx="56">
                  <c:v>9.0763636363636451</c:v>
                </c:pt>
                <c:pt idx="57">
                  <c:v>7.8472515856236864</c:v>
                </c:pt>
                <c:pt idx="58">
                  <c:v>7.170858262296826</c:v>
                </c:pt>
                <c:pt idx="59">
                  <c:v>6.5456659005046189</c:v>
                </c:pt>
                <c:pt idx="60">
                  <c:v>4.9105794790005382</c:v>
                </c:pt>
                <c:pt idx="61">
                  <c:v>4.0454545454545512</c:v>
                </c:pt>
                <c:pt idx="62">
                  <c:v>3.5972512697938512</c:v>
                </c:pt>
                <c:pt idx="63">
                  <c:v>3.23409436834095</c:v>
                </c:pt>
                <c:pt idx="64">
                  <c:v>3.0407034463196774</c:v>
                </c:pt>
                <c:pt idx="65">
                  <c:v>3.2699425654116228</c:v>
                </c:pt>
                <c:pt idx="66">
                  <c:v>2.9076620825147423</c:v>
                </c:pt>
                <c:pt idx="67">
                  <c:v>2.9830116300310632</c:v>
                </c:pt>
                <c:pt idx="68">
                  <c:v>2.5281620553359763</c:v>
                </c:pt>
                <c:pt idx="69">
                  <c:v>2.5945335299840058</c:v>
                </c:pt>
                <c:pt idx="70">
                  <c:v>2.21603979847271</c:v>
                </c:pt>
                <c:pt idx="71">
                  <c:v>1.8299243753789287</c:v>
                </c:pt>
                <c:pt idx="72">
                  <c:v>1.3715316941123461</c:v>
                </c:pt>
                <c:pt idx="73">
                  <c:v>0.82230961744726494</c:v>
                </c:pt>
                <c:pt idx="74">
                  <c:v>0.83453237410071912</c:v>
                </c:pt>
                <c:pt idx="75">
                  <c:v>0.46343229543808828</c:v>
                </c:pt>
                <c:pt idx="76">
                  <c:v>0.3690303907380606</c:v>
                </c:pt>
                <c:pt idx="77">
                  <c:v>0.19629225736095962</c:v>
                </c:pt>
                <c:pt idx="78">
                  <c:v>0.16769959897921974</c:v>
                </c:pt>
                <c:pt idx="79">
                  <c:v>0.15272727272727271</c:v>
                </c:pt>
                <c:pt idx="80">
                  <c:v>0.13843351548269578</c:v>
                </c:pt>
                <c:pt idx="81">
                  <c:v>0.49508554787040393</c:v>
                </c:pt>
                <c:pt idx="82">
                  <c:v>0.53401609363569846</c:v>
                </c:pt>
                <c:pt idx="83">
                  <c:v>0.8035385182454845</c:v>
                </c:pt>
                <c:pt idx="84">
                  <c:v>0.75332348596750331</c:v>
                </c:pt>
                <c:pt idx="85">
                  <c:v>0.69016697588126141</c:v>
                </c:pt>
                <c:pt idx="86">
                  <c:v>0.78869047619047583</c:v>
                </c:pt>
                <c:pt idx="87">
                  <c:v>0.64611956925362013</c:v>
                </c:pt>
                <c:pt idx="88">
                  <c:v>0.68837897853441876</c:v>
                </c:pt>
                <c:pt idx="89">
                  <c:v>0.69750367107195299</c:v>
                </c:pt>
                <c:pt idx="90">
                  <c:v>0.4428312159709617</c:v>
                </c:pt>
                <c:pt idx="91">
                  <c:v>0.43196544276457882</c:v>
                </c:pt>
                <c:pt idx="92">
                  <c:v>0.5403483825097759</c:v>
                </c:pt>
                <c:pt idx="93">
                  <c:v>0.72663139329805981</c:v>
                </c:pt>
                <c:pt idx="94">
                  <c:v>1.1933007676203766</c:v>
                </c:pt>
                <c:pt idx="95">
                  <c:v>2.0699203876773966</c:v>
                </c:pt>
                <c:pt idx="96">
                  <c:v>2.8042509427493987</c:v>
                </c:pt>
                <c:pt idx="97">
                  <c:v>3.8156996587030703</c:v>
                </c:pt>
                <c:pt idx="98">
                  <c:v>5.5878378378378368</c:v>
                </c:pt>
                <c:pt idx="99">
                  <c:v>6.8377207597467491</c:v>
                </c:pt>
                <c:pt idx="100">
                  <c:v>7.1005917159763312</c:v>
                </c:pt>
                <c:pt idx="101">
                  <c:v>6.8819308545335947</c:v>
                </c:pt>
                <c:pt idx="102">
                  <c:v>4.9968051118210859</c:v>
                </c:pt>
                <c:pt idx="103">
                  <c:v>3.7296620775969958</c:v>
                </c:pt>
                <c:pt idx="104">
                  <c:v>2.5453427605287415</c:v>
                </c:pt>
                <c:pt idx="105">
                  <c:v>1.7765733212887684</c:v>
                </c:pt>
                <c:pt idx="106">
                  <c:v>1.3408820023837902</c:v>
                </c:pt>
                <c:pt idx="107">
                  <c:v>1.0560471976401176</c:v>
                </c:pt>
                <c:pt idx="108">
                  <c:v>1.0762070971495055</c:v>
                </c:pt>
                <c:pt idx="109">
                  <c:v>1.3839027214823387</c:v>
                </c:pt>
                <c:pt idx="110">
                  <c:v>1.5781839280533791</c:v>
                </c:pt>
                <c:pt idx="111">
                  <c:v>1.6729377713458751</c:v>
                </c:pt>
                <c:pt idx="112">
                  <c:v>1.4564520827264782</c:v>
                </c:pt>
                <c:pt idx="113">
                  <c:v>1.3776861937003233</c:v>
                </c:pt>
                <c:pt idx="114">
                  <c:v>1.8392857142857137</c:v>
                </c:pt>
                <c:pt idx="115">
                  <c:v>2.4681625227410549</c:v>
                </c:pt>
                <c:pt idx="116">
                  <c:v>2.4059682934410938</c:v>
                </c:pt>
                <c:pt idx="117">
                  <c:v>2.1360457724094086</c:v>
                </c:pt>
                <c:pt idx="118">
                  <c:v>1.8721461187214605</c:v>
                </c:pt>
                <c:pt idx="119">
                  <c:v>1.5081748415081746</c:v>
                </c:pt>
                <c:pt idx="120">
                  <c:v>1.1235194585448389</c:v>
                </c:pt>
                <c:pt idx="121">
                  <c:v>0.77716643741403013</c:v>
                </c:pt>
                <c:pt idx="122">
                  <c:v>0.4861111111111111</c:v>
                </c:pt>
                <c:pt idx="123">
                  <c:v>0.41258741258741249</c:v>
                </c:pt>
                <c:pt idx="124">
                  <c:v>0.37429378531073432</c:v>
                </c:pt>
                <c:pt idx="125">
                  <c:v>0.29202279202279185</c:v>
                </c:pt>
                <c:pt idx="126">
                  <c:v>0.20781082049444635</c:v>
                </c:pt>
                <c:pt idx="127">
                  <c:v>0.20194734944103851</c:v>
                </c:pt>
                <c:pt idx="128">
                  <c:v>0.52612612612612597</c:v>
                </c:pt>
                <c:pt idx="129">
                  <c:v>0.47067342505430848</c:v>
                </c:pt>
                <c:pt idx="130">
                  <c:v>1.0021786492374727</c:v>
                </c:pt>
                <c:pt idx="131">
                  <c:v>0.45652173913043487</c:v>
                </c:pt>
                <c:pt idx="132">
                  <c:v>0.86357039187227846</c:v>
                </c:pt>
                <c:pt idx="133">
                  <c:v>0.91370558375634536</c:v>
                </c:pt>
                <c:pt idx="134">
                  <c:v>0.48469387755102034</c:v>
                </c:pt>
                <c:pt idx="135">
                  <c:v>0.79662261380323074</c:v>
                </c:pt>
                <c:pt idx="136">
                  <c:v>0.82383229128355984</c:v>
                </c:pt>
                <c:pt idx="137">
                  <c:v>0.51756007393715342</c:v>
                </c:pt>
                <c:pt idx="138">
                  <c:v>0.28529084846239344</c:v>
                </c:pt>
                <c:pt idx="139">
                  <c:v>0.20717721050684415</c:v>
                </c:pt>
                <c:pt idx="140">
                  <c:v>0.33542204201990422</c:v>
                </c:pt>
                <c:pt idx="141">
                  <c:v>0.2815356489945155</c:v>
                </c:pt>
                <c:pt idx="142">
                  <c:v>0.32899493853940714</c:v>
                </c:pt>
                <c:pt idx="143">
                  <c:v>1.0541412692721408</c:v>
                </c:pt>
                <c:pt idx="144">
                  <c:v>0.43130311614730876</c:v>
                </c:pt>
                <c:pt idx="145">
                  <c:v>0.72312016865776529</c:v>
                </c:pt>
                <c:pt idx="146">
                  <c:v>0.58373870743571921</c:v>
                </c:pt>
                <c:pt idx="147">
                  <c:v>0.50672182006204769</c:v>
                </c:pt>
                <c:pt idx="148">
                  <c:v>0.35860655737704916</c:v>
                </c:pt>
                <c:pt idx="149">
                  <c:v>0.31417885073104396</c:v>
                </c:pt>
                <c:pt idx="150">
                  <c:v>0.21197846567967701</c:v>
                </c:pt>
                <c:pt idx="151">
                  <c:v>0.16727514105542646</c:v>
                </c:pt>
                <c:pt idx="152">
                  <c:v>0.16502946954813355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33-2344-802D-E9D3A603B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825039"/>
        <c:axId val="745826719"/>
      </c:areaChart>
      <c:lineChart>
        <c:grouping val="standard"/>
        <c:varyColors val="0"/>
        <c:ser>
          <c:idx val="4"/>
          <c:order val="3"/>
          <c:tx>
            <c:v>100%</c:v>
          </c:tx>
          <c:spPr>
            <a:ln w="38100" cap="rnd">
              <a:solidFill>
                <a:schemeClr val="tx1">
                  <a:alpha val="2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Model!$A$51:$A$207</c:f>
              <c:numCache>
                <c:formatCode>[$-409]d\-mmm\-yy;@</c:formatCode>
                <c:ptCount val="157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  <c:pt idx="100">
                  <c:v>44536</c:v>
                </c:pt>
                <c:pt idx="101">
                  <c:v>44543</c:v>
                </c:pt>
                <c:pt idx="102">
                  <c:v>44550</c:v>
                </c:pt>
                <c:pt idx="103">
                  <c:v>44557</c:v>
                </c:pt>
                <c:pt idx="104">
                  <c:v>44564</c:v>
                </c:pt>
                <c:pt idx="105">
                  <c:v>44571</c:v>
                </c:pt>
                <c:pt idx="106">
                  <c:v>44578</c:v>
                </c:pt>
                <c:pt idx="107">
                  <c:v>44585</c:v>
                </c:pt>
                <c:pt idx="108">
                  <c:v>44592</c:v>
                </c:pt>
                <c:pt idx="109">
                  <c:v>44599</c:v>
                </c:pt>
                <c:pt idx="110">
                  <c:v>44606</c:v>
                </c:pt>
                <c:pt idx="111">
                  <c:v>44613</c:v>
                </c:pt>
                <c:pt idx="112">
                  <c:v>44620</c:v>
                </c:pt>
                <c:pt idx="113">
                  <c:v>44627</c:v>
                </c:pt>
                <c:pt idx="114">
                  <c:v>44634</c:v>
                </c:pt>
                <c:pt idx="115">
                  <c:v>44641</c:v>
                </c:pt>
                <c:pt idx="116">
                  <c:v>44648</c:v>
                </c:pt>
                <c:pt idx="117">
                  <c:v>44655</c:v>
                </c:pt>
                <c:pt idx="118">
                  <c:v>44662</c:v>
                </c:pt>
                <c:pt idx="119">
                  <c:v>44669</c:v>
                </c:pt>
                <c:pt idx="120">
                  <c:v>44676</c:v>
                </c:pt>
                <c:pt idx="121">
                  <c:v>44683</c:v>
                </c:pt>
                <c:pt idx="122">
                  <c:v>44690</c:v>
                </c:pt>
                <c:pt idx="123">
                  <c:v>44697</c:v>
                </c:pt>
                <c:pt idx="124">
                  <c:v>44704</c:v>
                </c:pt>
                <c:pt idx="125">
                  <c:v>44711</c:v>
                </c:pt>
                <c:pt idx="126">
                  <c:v>44718</c:v>
                </c:pt>
                <c:pt idx="127">
                  <c:v>44725</c:v>
                </c:pt>
                <c:pt idx="128">
                  <c:v>44732</c:v>
                </c:pt>
                <c:pt idx="129">
                  <c:v>44739</c:v>
                </c:pt>
                <c:pt idx="130">
                  <c:v>44746</c:v>
                </c:pt>
                <c:pt idx="131">
                  <c:v>44753</c:v>
                </c:pt>
                <c:pt idx="132">
                  <c:v>44760</c:v>
                </c:pt>
                <c:pt idx="133">
                  <c:v>44767</c:v>
                </c:pt>
                <c:pt idx="134">
                  <c:v>44774</c:v>
                </c:pt>
                <c:pt idx="135">
                  <c:v>44781</c:v>
                </c:pt>
                <c:pt idx="136">
                  <c:v>44788</c:v>
                </c:pt>
                <c:pt idx="137">
                  <c:v>44795</c:v>
                </c:pt>
                <c:pt idx="138">
                  <c:v>44802</c:v>
                </c:pt>
                <c:pt idx="139">
                  <c:v>44809</c:v>
                </c:pt>
                <c:pt idx="140">
                  <c:v>44816</c:v>
                </c:pt>
                <c:pt idx="141">
                  <c:v>44823</c:v>
                </c:pt>
                <c:pt idx="142">
                  <c:v>44830</c:v>
                </c:pt>
                <c:pt idx="143">
                  <c:v>44837</c:v>
                </c:pt>
                <c:pt idx="144">
                  <c:v>44844</c:v>
                </c:pt>
                <c:pt idx="145">
                  <c:v>44851</c:v>
                </c:pt>
                <c:pt idx="146">
                  <c:v>44858</c:v>
                </c:pt>
                <c:pt idx="147">
                  <c:v>44865</c:v>
                </c:pt>
                <c:pt idx="148">
                  <c:v>44872</c:v>
                </c:pt>
                <c:pt idx="149">
                  <c:v>44879</c:v>
                </c:pt>
                <c:pt idx="150">
                  <c:v>44886</c:v>
                </c:pt>
                <c:pt idx="151">
                  <c:v>44893</c:v>
                </c:pt>
                <c:pt idx="152">
                  <c:v>44900</c:v>
                </c:pt>
                <c:pt idx="153">
                  <c:v>44907</c:v>
                </c:pt>
                <c:pt idx="154">
                  <c:v>44914</c:v>
                </c:pt>
                <c:pt idx="155">
                  <c:v>44921</c:v>
                </c:pt>
                <c:pt idx="156">
                  <c:v>44928</c:v>
                </c:pt>
              </c:numCache>
            </c:numRef>
          </c:cat>
          <c:val>
            <c:numRef>
              <c:f>Grafieken!$A$50:$A$210</c:f>
              <c:numCache>
                <c:formatCode>General</c:formatCode>
                <c:ptCount val="1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3-2344-802D-E9D3A603B32B}"/>
            </c:ext>
          </c:extLst>
        </c:ser>
        <c:ser>
          <c:idx val="5"/>
          <c:order val="4"/>
          <c:tx>
            <c:v> Prognose vaccinatiesterfte</c:v>
          </c:tx>
          <c:spPr>
            <a:ln w="317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Model!$A$51:$A$207</c:f>
              <c:numCache>
                <c:formatCode>[$-409]d\-mmm\-yy;@</c:formatCode>
                <c:ptCount val="157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  <c:pt idx="100">
                  <c:v>44536</c:v>
                </c:pt>
                <c:pt idx="101">
                  <c:v>44543</c:v>
                </c:pt>
                <c:pt idx="102">
                  <c:v>44550</c:v>
                </c:pt>
                <c:pt idx="103">
                  <c:v>44557</c:v>
                </c:pt>
                <c:pt idx="104">
                  <c:v>44564</c:v>
                </c:pt>
                <c:pt idx="105">
                  <c:v>44571</c:v>
                </c:pt>
                <c:pt idx="106">
                  <c:v>44578</c:v>
                </c:pt>
                <c:pt idx="107">
                  <c:v>44585</c:v>
                </c:pt>
                <c:pt idx="108">
                  <c:v>44592</c:v>
                </c:pt>
                <c:pt idx="109">
                  <c:v>44599</c:v>
                </c:pt>
                <c:pt idx="110">
                  <c:v>44606</c:v>
                </c:pt>
                <c:pt idx="111">
                  <c:v>44613</c:v>
                </c:pt>
                <c:pt idx="112">
                  <c:v>44620</c:v>
                </c:pt>
                <c:pt idx="113">
                  <c:v>44627</c:v>
                </c:pt>
                <c:pt idx="114">
                  <c:v>44634</c:v>
                </c:pt>
                <c:pt idx="115">
                  <c:v>44641</c:v>
                </c:pt>
                <c:pt idx="116">
                  <c:v>44648</c:v>
                </c:pt>
                <c:pt idx="117">
                  <c:v>44655</c:v>
                </c:pt>
                <c:pt idx="118">
                  <c:v>44662</c:v>
                </c:pt>
                <c:pt idx="119">
                  <c:v>44669</c:v>
                </c:pt>
                <c:pt idx="120">
                  <c:v>44676</c:v>
                </c:pt>
                <c:pt idx="121">
                  <c:v>44683</c:v>
                </c:pt>
                <c:pt idx="122">
                  <c:v>44690</c:v>
                </c:pt>
                <c:pt idx="123">
                  <c:v>44697</c:v>
                </c:pt>
                <c:pt idx="124">
                  <c:v>44704</c:v>
                </c:pt>
                <c:pt idx="125">
                  <c:v>44711</c:v>
                </c:pt>
                <c:pt idx="126">
                  <c:v>44718</c:v>
                </c:pt>
                <c:pt idx="127">
                  <c:v>44725</c:v>
                </c:pt>
                <c:pt idx="128">
                  <c:v>44732</c:v>
                </c:pt>
                <c:pt idx="129">
                  <c:v>44739</c:v>
                </c:pt>
                <c:pt idx="130">
                  <c:v>44746</c:v>
                </c:pt>
                <c:pt idx="131">
                  <c:v>44753</c:v>
                </c:pt>
                <c:pt idx="132">
                  <c:v>44760</c:v>
                </c:pt>
                <c:pt idx="133">
                  <c:v>44767</c:v>
                </c:pt>
                <c:pt idx="134">
                  <c:v>44774</c:v>
                </c:pt>
                <c:pt idx="135">
                  <c:v>44781</c:v>
                </c:pt>
                <c:pt idx="136">
                  <c:v>44788</c:v>
                </c:pt>
                <c:pt idx="137">
                  <c:v>44795</c:v>
                </c:pt>
                <c:pt idx="138">
                  <c:v>44802</c:v>
                </c:pt>
                <c:pt idx="139">
                  <c:v>44809</c:v>
                </c:pt>
                <c:pt idx="140">
                  <c:v>44816</c:v>
                </c:pt>
                <c:pt idx="141">
                  <c:v>44823</c:v>
                </c:pt>
                <c:pt idx="142">
                  <c:v>44830</c:v>
                </c:pt>
                <c:pt idx="143">
                  <c:v>44837</c:v>
                </c:pt>
                <c:pt idx="144">
                  <c:v>44844</c:v>
                </c:pt>
                <c:pt idx="145">
                  <c:v>44851</c:v>
                </c:pt>
                <c:pt idx="146">
                  <c:v>44858</c:v>
                </c:pt>
                <c:pt idx="147">
                  <c:v>44865</c:v>
                </c:pt>
                <c:pt idx="148">
                  <c:v>44872</c:v>
                </c:pt>
                <c:pt idx="149">
                  <c:v>44879</c:v>
                </c:pt>
                <c:pt idx="150">
                  <c:v>44886</c:v>
                </c:pt>
                <c:pt idx="151">
                  <c:v>44893</c:v>
                </c:pt>
                <c:pt idx="152">
                  <c:v>44900</c:v>
                </c:pt>
                <c:pt idx="153">
                  <c:v>44907</c:v>
                </c:pt>
                <c:pt idx="154">
                  <c:v>44914</c:v>
                </c:pt>
                <c:pt idx="155">
                  <c:v>44921</c:v>
                </c:pt>
                <c:pt idx="156">
                  <c:v>44928</c:v>
                </c:pt>
              </c:numCache>
            </c:numRef>
          </c:cat>
          <c:val>
            <c:numRef>
              <c:f>Model!$S$51:$S$207</c:f>
              <c:numCache>
                <c:formatCode>#,#00</c:formatCode>
                <c:ptCount val="157"/>
                <c:pt idx="51">
                  <c:v>100</c:v>
                </c:pt>
                <c:pt idx="52">
                  <c:v>100.10767184629516</c:v>
                </c:pt>
                <c:pt idx="53">
                  <c:v>100.2422748564521</c:v>
                </c:pt>
                <c:pt idx="54">
                  <c:v>100.40753689301027</c:v>
                </c:pt>
                <c:pt idx="55">
                  <c:v>100.74956185821485</c:v>
                </c:pt>
                <c:pt idx="56">
                  <c:v>101.05912408759123</c:v>
                </c:pt>
                <c:pt idx="57">
                  <c:v>101.18532582364341</c:v>
                </c:pt>
                <c:pt idx="58">
                  <c:v>101.25968561929723</c:v>
                </c:pt>
                <c:pt idx="59">
                  <c:v>101.58761987794244</c:v>
                </c:pt>
                <c:pt idx="60">
                  <c:v>101.70645406920077</c:v>
                </c:pt>
                <c:pt idx="61">
                  <c:v>101.52821796197793</c:v>
                </c:pt>
                <c:pt idx="62">
                  <c:v>101.37573137635694</c:v>
                </c:pt>
                <c:pt idx="63">
                  <c:v>101.4652524099442</c:v>
                </c:pt>
                <c:pt idx="64">
                  <c:v>102.22390145605824</c:v>
                </c:pt>
                <c:pt idx="65">
                  <c:v>102.98354738353541</c:v>
                </c:pt>
                <c:pt idx="66">
                  <c:v>104.05888111220258</c:v>
                </c:pt>
                <c:pt idx="67">
                  <c:v>104.82530280196471</c:v>
                </c:pt>
                <c:pt idx="68">
                  <c:v>104.70118248980978</c:v>
                </c:pt>
                <c:pt idx="69">
                  <c:v>105.04166666666666</c:v>
                </c:pt>
                <c:pt idx="70">
                  <c:v>105.98952276379347</c:v>
                </c:pt>
                <c:pt idx="71">
                  <c:v>107.18249366644636</c:v>
                </c:pt>
                <c:pt idx="72">
                  <c:v>107.62462711293357</c:v>
                </c:pt>
                <c:pt idx="73">
                  <c:v>107.88766424565941</c:v>
                </c:pt>
                <c:pt idx="74">
                  <c:v>109.97933338428831</c:v>
                </c:pt>
                <c:pt idx="75">
                  <c:v>111.09273241208572</c:v>
                </c:pt>
                <c:pt idx="76">
                  <c:v>110.79894492555728</c:v>
                </c:pt>
                <c:pt idx="77">
                  <c:v>111.46402612399751</c:v>
                </c:pt>
                <c:pt idx="78">
                  <c:v>111.1499568449446</c:v>
                </c:pt>
                <c:pt idx="79">
                  <c:v>109.91031066880663</c:v>
                </c:pt>
                <c:pt idx="80">
                  <c:v>108.28745970306764</c:v>
                </c:pt>
                <c:pt idx="81">
                  <c:v>107.02456621392051</c:v>
                </c:pt>
                <c:pt idx="82">
                  <c:v>106.96665545356565</c:v>
                </c:pt>
                <c:pt idx="83">
                  <c:v>106.79629797026359</c:v>
                </c:pt>
                <c:pt idx="84">
                  <c:v>104.99801322554558</c:v>
                </c:pt>
                <c:pt idx="85">
                  <c:v>103.45628279567356</c:v>
                </c:pt>
                <c:pt idx="86">
                  <c:v>103.22844048344007</c:v>
                </c:pt>
                <c:pt idx="87">
                  <c:v>102.87884154113267</c:v>
                </c:pt>
                <c:pt idx="88">
                  <c:v>102.92487895150862</c:v>
                </c:pt>
                <c:pt idx="89">
                  <c:v>103.19788931277091</c:v>
                </c:pt>
                <c:pt idx="90">
                  <c:v>103.28050914994627</c:v>
                </c:pt>
                <c:pt idx="91">
                  <c:v>103.40358005472052</c:v>
                </c:pt>
                <c:pt idx="92">
                  <c:v>103.67848086266144</c:v>
                </c:pt>
                <c:pt idx="93">
                  <c:v>103.96703879108851</c:v>
                </c:pt>
                <c:pt idx="94">
                  <c:v>104.2605184702402</c:v>
                </c:pt>
                <c:pt idx="95">
                  <c:v>104.59654629017948</c:v>
                </c:pt>
                <c:pt idx="96">
                  <c:v>104.84391630717498</c:v>
                </c:pt>
                <c:pt idx="97">
                  <c:v>105.0032864626572</c:v>
                </c:pt>
                <c:pt idx="98">
                  <c:v>106.42917114186258</c:v>
                </c:pt>
                <c:pt idx="99">
                  <c:v>108.06366105094538</c:v>
                </c:pt>
                <c:pt idx="100">
                  <c:v>109.9296253746439</c:v>
                </c:pt>
                <c:pt idx="101">
                  <c:v>112.8183830330224</c:v>
                </c:pt>
                <c:pt idx="102">
                  <c:v>116.28435196619307</c:v>
                </c:pt>
                <c:pt idx="103">
                  <c:v>119.70550007763694</c:v>
                </c:pt>
                <c:pt idx="104">
                  <c:v>122.43225496764435</c:v>
                </c:pt>
                <c:pt idx="105">
                  <c:v>119.53056337102441</c:v>
                </c:pt>
                <c:pt idx="106">
                  <c:v>112.31162880106579</c:v>
                </c:pt>
                <c:pt idx="107">
                  <c:v>108.05207348408223</c:v>
                </c:pt>
                <c:pt idx="108">
                  <c:v>106.75665855567293</c:v>
                </c:pt>
                <c:pt idx="109">
                  <c:v>106.00317432895324</c:v>
                </c:pt>
                <c:pt idx="110">
                  <c:v>105.319420096431</c:v>
                </c:pt>
                <c:pt idx="111">
                  <c:v>104.95531074428743</c:v>
                </c:pt>
                <c:pt idx="112">
                  <c:v>105.07054176507955</c:v>
                </c:pt>
                <c:pt idx="113">
                  <c:v>105.7992673971431</c:v>
                </c:pt>
                <c:pt idx="114">
                  <c:v>106.92616210659884</c:v>
                </c:pt>
                <c:pt idx="115">
                  <c:v>107.88031501878228</c:v>
                </c:pt>
                <c:pt idx="116">
                  <c:v>108.58963053484216</c:v>
                </c:pt>
                <c:pt idx="117">
                  <c:v>108.71324746935372</c:v>
                </c:pt>
                <c:pt idx="118">
                  <c:v>108.26514740225338</c:v>
                </c:pt>
                <c:pt idx="119">
                  <c:v>107.87649863402243</c:v>
                </c:pt>
                <c:pt idx="120">
                  <c:v>107.56571504107617</c:v>
                </c:pt>
                <c:pt idx="121">
                  <c:v>107.50012009075746</c:v>
                </c:pt>
                <c:pt idx="122">
                  <c:v>107.74317526110448</c:v>
                </c:pt>
                <c:pt idx="123">
                  <c:v>107.98035358026321</c:v>
                </c:pt>
                <c:pt idx="124">
                  <c:v>108.08594232633695</c:v>
                </c:pt>
                <c:pt idx="125">
                  <c:v>108.0812812406939</c:v>
                </c:pt>
                <c:pt idx="126">
                  <c:v>108.13926847055298</c:v>
                </c:pt>
                <c:pt idx="127">
                  <c:v>108.38730417816529</c:v>
                </c:pt>
                <c:pt idx="128">
                  <c:v>108.75448259656595</c:v>
                </c:pt>
                <c:pt idx="129">
                  <c:v>108.92982197101615</c:v>
                </c:pt>
                <c:pt idx="130">
                  <c:v>108.865240943755</c:v>
                </c:pt>
                <c:pt idx="131">
                  <c:v>109.05885669587869</c:v>
                </c:pt>
                <c:pt idx="132">
                  <c:v>109.18370943468693</c:v>
                </c:pt>
                <c:pt idx="133">
                  <c:v>109.04044747281858</c:v>
                </c:pt>
                <c:pt idx="134">
                  <c:v>108.96678397658081</c:v>
                </c:pt>
                <c:pt idx="135">
                  <c:v>108.78487496439702</c:v>
                </c:pt>
                <c:pt idx="136">
                  <c:v>108.66076285101241</c:v>
                </c:pt>
                <c:pt idx="137">
                  <c:v>108.64713731681483</c:v>
                </c:pt>
                <c:pt idx="138">
                  <c:v>108.618471426336</c:v>
                </c:pt>
                <c:pt idx="139">
                  <c:v>108.52105657534298</c:v>
                </c:pt>
                <c:pt idx="140">
                  <c:v>108.42053126983782</c:v>
                </c:pt>
                <c:pt idx="141">
                  <c:v>108.36984969375006</c:v>
                </c:pt>
                <c:pt idx="142">
                  <c:v>109.68174918626647</c:v>
                </c:pt>
                <c:pt idx="143">
                  <c:v>112.34088998241958</c:v>
                </c:pt>
                <c:pt idx="144">
                  <c:v>114.21604718923545</c:v>
                </c:pt>
                <c:pt idx="145">
                  <c:v>115.09136959360491</c:v>
                </c:pt>
                <c:pt idx="146">
                  <c:v>115.03586257440786</c:v>
                </c:pt>
                <c:pt idx="147">
                  <c:v>114.47303115116587</c:v>
                </c:pt>
                <c:pt idx="148">
                  <c:v>112.89382507253576</c:v>
                </c:pt>
                <c:pt idx="149">
                  <c:v>110.97573463972692</c:v>
                </c:pt>
                <c:pt idx="150">
                  <c:v>109.72034479710702</c:v>
                </c:pt>
                <c:pt idx="151">
                  <c:v>108.93274950897498</c:v>
                </c:pt>
                <c:pt idx="152">
                  <c:v>108.38211650907246</c:v>
                </c:pt>
                <c:pt idx="153">
                  <c:v>107.96839183863899</c:v>
                </c:pt>
                <c:pt idx="154">
                  <c:v>107.63187226793312</c:v>
                </c:pt>
                <c:pt idx="155">
                  <c:v>107.37468188606695</c:v>
                </c:pt>
                <c:pt idx="156">
                  <c:v>107.17671928990052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33-2344-802D-E9D3A603B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825039"/>
        <c:axId val="745826719"/>
      </c:lineChart>
      <c:lineChart>
        <c:grouping val="standard"/>
        <c:varyColors val="0"/>
        <c:ser>
          <c:idx val="0"/>
          <c:order val="5"/>
          <c:tx>
            <c:v> Vaccinaties/100.000</c:v>
          </c:tx>
          <c:spPr>
            <a:ln w="412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Model!$A$51:$A$207</c:f>
              <c:numCache>
                <c:formatCode>[$-409]d\-mmm\-yy;@</c:formatCode>
                <c:ptCount val="157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  <c:pt idx="100">
                  <c:v>44536</c:v>
                </c:pt>
                <c:pt idx="101">
                  <c:v>44543</c:v>
                </c:pt>
                <c:pt idx="102">
                  <c:v>44550</c:v>
                </c:pt>
                <c:pt idx="103">
                  <c:v>44557</c:v>
                </c:pt>
                <c:pt idx="104">
                  <c:v>44564</c:v>
                </c:pt>
                <c:pt idx="105">
                  <c:v>44571</c:v>
                </c:pt>
                <c:pt idx="106">
                  <c:v>44578</c:v>
                </c:pt>
                <c:pt idx="107">
                  <c:v>44585</c:v>
                </c:pt>
                <c:pt idx="108">
                  <c:v>44592</c:v>
                </c:pt>
                <c:pt idx="109">
                  <c:v>44599</c:v>
                </c:pt>
                <c:pt idx="110">
                  <c:v>44606</c:v>
                </c:pt>
                <c:pt idx="111">
                  <c:v>44613</c:v>
                </c:pt>
                <c:pt idx="112">
                  <c:v>44620</c:v>
                </c:pt>
                <c:pt idx="113">
                  <c:v>44627</c:v>
                </c:pt>
                <c:pt idx="114">
                  <c:v>44634</c:v>
                </c:pt>
                <c:pt idx="115">
                  <c:v>44641</c:v>
                </c:pt>
                <c:pt idx="116">
                  <c:v>44648</c:v>
                </c:pt>
                <c:pt idx="117">
                  <c:v>44655</c:v>
                </c:pt>
                <c:pt idx="118">
                  <c:v>44662</c:v>
                </c:pt>
                <c:pt idx="119">
                  <c:v>44669</c:v>
                </c:pt>
                <c:pt idx="120">
                  <c:v>44676</c:v>
                </c:pt>
                <c:pt idx="121">
                  <c:v>44683</c:v>
                </c:pt>
                <c:pt idx="122">
                  <c:v>44690</c:v>
                </c:pt>
                <c:pt idx="123">
                  <c:v>44697</c:v>
                </c:pt>
                <c:pt idx="124">
                  <c:v>44704</c:v>
                </c:pt>
                <c:pt idx="125">
                  <c:v>44711</c:v>
                </c:pt>
                <c:pt idx="126">
                  <c:v>44718</c:v>
                </c:pt>
                <c:pt idx="127">
                  <c:v>44725</c:v>
                </c:pt>
                <c:pt idx="128">
                  <c:v>44732</c:v>
                </c:pt>
                <c:pt idx="129">
                  <c:v>44739</c:v>
                </c:pt>
                <c:pt idx="130">
                  <c:v>44746</c:v>
                </c:pt>
                <c:pt idx="131">
                  <c:v>44753</c:v>
                </c:pt>
                <c:pt idx="132">
                  <c:v>44760</c:v>
                </c:pt>
                <c:pt idx="133">
                  <c:v>44767</c:v>
                </c:pt>
                <c:pt idx="134">
                  <c:v>44774</c:v>
                </c:pt>
                <c:pt idx="135">
                  <c:v>44781</c:v>
                </c:pt>
                <c:pt idx="136">
                  <c:v>44788</c:v>
                </c:pt>
                <c:pt idx="137">
                  <c:v>44795</c:v>
                </c:pt>
                <c:pt idx="138">
                  <c:v>44802</c:v>
                </c:pt>
                <c:pt idx="139">
                  <c:v>44809</c:v>
                </c:pt>
                <c:pt idx="140">
                  <c:v>44816</c:v>
                </c:pt>
                <c:pt idx="141">
                  <c:v>44823</c:v>
                </c:pt>
                <c:pt idx="142">
                  <c:v>44830</c:v>
                </c:pt>
                <c:pt idx="143">
                  <c:v>44837</c:v>
                </c:pt>
                <c:pt idx="144">
                  <c:v>44844</c:v>
                </c:pt>
                <c:pt idx="145">
                  <c:v>44851</c:v>
                </c:pt>
                <c:pt idx="146">
                  <c:v>44858</c:v>
                </c:pt>
                <c:pt idx="147">
                  <c:v>44865</c:v>
                </c:pt>
                <c:pt idx="148">
                  <c:v>44872</c:v>
                </c:pt>
                <c:pt idx="149">
                  <c:v>44879</c:v>
                </c:pt>
                <c:pt idx="150">
                  <c:v>44886</c:v>
                </c:pt>
                <c:pt idx="151">
                  <c:v>44893</c:v>
                </c:pt>
                <c:pt idx="152">
                  <c:v>44900</c:v>
                </c:pt>
                <c:pt idx="153">
                  <c:v>44907</c:v>
                </c:pt>
                <c:pt idx="154">
                  <c:v>44914</c:v>
                </c:pt>
                <c:pt idx="155">
                  <c:v>44921</c:v>
                </c:pt>
                <c:pt idx="156">
                  <c:v>44928</c:v>
                </c:pt>
              </c:numCache>
            </c:numRef>
          </c:cat>
          <c:val>
            <c:numRef>
              <c:f>Model!$F$51:$F$251</c:f>
              <c:numCache>
                <c:formatCode>General</c:formatCode>
                <c:ptCount val="201"/>
                <c:pt idx="52" formatCode="0">
                  <c:v>192.90857142857143</c:v>
                </c:pt>
                <c:pt idx="53" formatCode="0">
                  <c:v>246.87428571428572</c:v>
                </c:pt>
                <c:pt idx="54" formatCode="0">
                  <c:v>500.49714285714288</c:v>
                </c:pt>
                <c:pt idx="55" formatCode="0">
                  <c:v>887.6742857142857</c:v>
                </c:pt>
                <c:pt idx="56" formatCode="0">
                  <c:v>1102.2685714285715</c:v>
                </c:pt>
                <c:pt idx="57" formatCode="0">
                  <c:v>1134.5428571428572</c:v>
                </c:pt>
                <c:pt idx="58" formatCode="0">
                  <c:v>1238.4457142857143</c:v>
                </c:pt>
                <c:pt idx="59" formatCode="0">
                  <c:v>1758.4</c:v>
                </c:pt>
                <c:pt idx="60" formatCode="0">
                  <c:v>1443.1028571428571</c:v>
                </c:pt>
                <c:pt idx="61" formatCode="0">
                  <c:v>1393.8285714285714</c:v>
                </c:pt>
                <c:pt idx="62" formatCode="0">
                  <c:v>1132.1085714285714</c:v>
                </c:pt>
                <c:pt idx="63" formatCode="0">
                  <c:v>1508.36</c:v>
                </c:pt>
                <c:pt idx="64" formatCode="0">
                  <c:v>2401.64</c:v>
                </c:pt>
                <c:pt idx="65" formatCode="0">
                  <c:v>2727.7428571428572</c:v>
                </c:pt>
                <c:pt idx="66" formatCode="0">
                  <c:v>4072.2514285714287</c:v>
                </c:pt>
                <c:pt idx="67" formatCode="0">
                  <c:v>3831.76</c:v>
                </c:pt>
                <c:pt idx="68" formatCode="0">
                  <c:v>3760.6228571428574</c:v>
                </c:pt>
                <c:pt idx="69" formatCode="0">
                  <c:v>4251.6514285714284</c:v>
                </c:pt>
                <c:pt idx="70" formatCode="0">
                  <c:v>5156.08</c:v>
                </c:pt>
                <c:pt idx="71" formatCode="0">
                  <c:v>6027.0342857142859</c:v>
                </c:pt>
                <c:pt idx="72" formatCode="0">
                  <c:v>5683.5142857142855</c:v>
                </c:pt>
                <c:pt idx="73" formatCode="0">
                  <c:v>6249.5714285714284</c:v>
                </c:pt>
                <c:pt idx="74" formatCode="0">
                  <c:v>8702.4342857142856</c:v>
                </c:pt>
                <c:pt idx="75" formatCode="0">
                  <c:v>7741.0971428571429</c:v>
                </c:pt>
                <c:pt idx="76" formatCode="0">
                  <c:v>8166.3885714285716</c:v>
                </c:pt>
                <c:pt idx="77" formatCode="0">
                  <c:v>8523.4685714285715</c:v>
                </c:pt>
                <c:pt idx="78" formatCode="0">
                  <c:v>7530.7371428571432</c:v>
                </c:pt>
                <c:pt idx="79" formatCode="0">
                  <c:v>6591.2</c:v>
                </c:pt>
                <c:pt idx="80" formatCode="0">
                  <c:v>4979.72</c:v>
                </c:pt>
                <c:pt idx="81" formatCode="0">
                  <c:v>4589.1028571428569</c:v>
                </c:pt>
                <c:pt idx="82" formatCode="0">
                  <c:v>4666.68</c:v>
                </c:pt>
                <c:pt idx="83" formatCode="0">
                  <c:v>4058.9142857142856</c:v>
                </c:pt>
                <c:pt idx="84" formatCode="0">
                  <c:v>1681.9657142857143</c:v>
                </c:pt>
                <c:pt idx="85" formatCode="0">
                  <c:v>1476.3314285714287</c:v>
                </c:pt>
                <c:pt idx="86" formatCode="0">
                  <c:v>1078.1885714285713</c:v>
                </c:pt>
                <c:pt idx="87" formatCode="0">
                  <c:v>685.05714285714282</c:v>
                </c:pt>
                <c:pt idx="88" formatCode="0">
                  <c:v>818.86285714285714</c:v>
                </c:pt>
                <c:pt idx="89" formatCode="0">
                  <c:v>733.26285714285711</c:v>
                </c:pt>
                <c:pt idx="90" formatCode="0">
                  <c:v>638.29714285714283</c:v>
                </c:pt>
                <c:pt idx="91" formatCode="0">
                  <c:v>572.4228571428572</c:v>
                </c:pt>
                <c:pt idx="92" formatCode="0">
                  <c:v>578.75428571428574</c:v>
                </c:pt>
                <c:pt idx="93" formatCode="0">
                  <c:v>596.57142857142856</c:v>
                </c:pt>
                <c:pt idx="94" formatCode="0">
                  <c:v>622.13714285714286</c:v>
                </c:pt>
                <c:pt idx="95" formatCode="0">
                  <c:v>686.07428571428568</c:v>
                </c:pt>
                <c:pt idx="96" formatCode="0">
                  <c:v>669.56571428571431</c:v>
                </c:pt>
                <c:pt idx="97" formatCode="0">
                  <c:v>629.18285714285719</c:v>
                </c:pt>
                <c:pt idx="98" formatCode="0">
                  <c:v>1533.7085714285715</c:v>
                </c:pt>
                <c:pt idx="99" formatCode="0">
                  <c:v>2272.9942857142855</c:v>
                </c:pt>
                <c:pt idx="100" formatCode="0">
                  <c:v>3464.9542857142856</c:v>
                </c:pt>
                <c:pt idx="101" formatCode="0">
                  <c:v>5232.76</c:v>
                </c:pt>
                <c:pt idx="102" formatCode="0">
                  <c:v>7399.982857142857</c:v>
                </c:pt>
                <c:pt idx="103" formatCode="0">
                  <c:v>9292.36</c:v>
                </c:pt>
                <c:pt idx="104" formatCode="0">
                  <c:v>10784.142857142857</c:v>
                </c:pt>
                <c:pt idx="105" formatCode="0">
                  <c:v>6484.6342857142854</c:v>
                </c:pt>
                <c:pt idx="106" formatCode="0">
                  <c:v>2680.2</c:v>
                </c:pt>
                <c:pt idx="107" formatCode="0">
                  <c:v>1648.68</c:v>
                </c:pt>
                <c:pt idx="108" formatCode="0">
                  <c:v>1260.8114285714287</c:v>
                </c:pt>
                <c:pt idx="109" formatCode="0">
                  <c:v>771.08</c:v>
                </c:pt>
                <c:pt idx="110" formatCode="0">
                  <c:v>415.70857142857142</c:v>
                </c:pt>
                <c:pt idx="111" formatCode="0">
                  <c:v>331.04571428571427</c:v>
                </c:pt>
                <c:pt idx="112" formatCode="0">
                  <c:v>489.6514285714286</c:v>
                </c:pt>
                <c:pt idx="113" formatCode="0">
                  <c:v>1090.3885714285714</c:v>
                </c:pt>
                <c:pt idx="114" formatCode="0">
                  <c:v>1688.1028571428571</c:v>
                </c:pt>
                <c:pt idx="115" formatCode="0">
                  <c:v>1997.4742857142858</c:v>
                </c:pt>
                <c:pt idx="116" formatCode="0">
                  <c:v>2191.6799999999998</c:v>
                </c:pt>
                <c:pt idx="117" formatCode="0">
                  <c:v>1832.8971428571429</c:v>
                </c:pt>
                <c:pt idx="118" formatCode="0">
                  <c:v>1346.2514285714285</c:v>
                </c:pt>
                <c:pt idx="119" formatCode="0">
                  <c:v>1033.5428571428572</c:v>
                </c:pt>
                <c:pt idx="120" formatCode="0">
                  <c:v>628.80571428571432</c:v>
                </c:pt>
                <c:pt idx="121" formatCode="0">
                  <c:v>483.12571428571431</c:v>
                </c:pt>
                <c:pt idx="122" formatCode="0">
                  <c:v>375.41142857142859</c:v>
                </c:pt>
                <c:pt idx="123" formatCode="0">
                  <c:v>409.2114285714286</c:v>
                </c:pt>
                <c:pt idx="124" formatCode="0">
                  <c:v>296.59428571428572</c:v>
                </c:pt>
                <c:pt idx="125" formatCode="0">
                  <c:v>273.7657142857143</c:v>
                </c:pt>
                <c:pt idx="126" formatCode="0">
                  <c:v>255.71428571428572</c:v>
                </c:pt>
                <c:pt idx="127" formatCode="0">
                  <c:v>429.22285714285715</c:v>
                </c:pt>
                <c:pt idx="128" formatCode="0">
                  <c:v>594.56571428571431</c:v>
                </c:pt>
                <c:pt idx="129" formatCode="0">
                  <c:v>543.30857142857144</c:v>
                </c:pt>
                <c:pt idx="130" formatCode="0">
                  <c:v>489.96</c:v>
                </c:pt>
                <c:pt idx="131" formatCode="0">
                  <c:v>702.15428571428572</c:v>
                </c:pt>
                <c:pt idx="132" formatCode="0">
                  <c:v>529.54857142857145</c:v>
                </c:pt>
                <c:pt idx="133" formatCode="0">
                  <c:v>494.93142857142857</c:v>
                </c:pt>
                <c:pt idx="134" formatCode="0">
                  <c:v>331.2114285714286</c:v>
                </c:pt>
                <c:pt idx="135" formatCode="0">
                  <c:v>191.93142857142857</c:v>
                </c:pt>
                <c:pt idx="136" formatCode="0">
                  <c:v>147.84571428571428</c:v>
                </c:pt>
                <c:pt idx="137" formatCode="0">
                  <c:v>97.337142857142851</c:v>
                </c:pt>
                <c:pt idx="138" formatCode="0">
                  <c:v>78.959999999999994</c:v>
                </c:pt>
                <c:pt idx="139" formatCode="0">
                  <c:v>0</c:v>
                </c:pt>
                <c:pt idx="140" formatCode="0">
                  <c:v>0</c:v>
                </c:pt>
                <c:pt idx="141" formatCode="0">
                  <c:v>0</c:v>
                </c:pt>
                <c:pt idx="142" formatCode="0">
                  <c:v>1321.5005714285712</c:v>
                </c:pt>
                <c:pt idx="143" formatCode="0">
                  <c:v>2608.3964571428573</c:v>
                </c:pt>
                <c:pt idx="144" formatCode="0">
                  <c:v>3275.1799428571426</c:v>
                </c:pt>
                <c:pt idx="145" formatCode="0">
                  <c:v>3552.968685714286</c:v>
                </c:pt>
                <c:pt idx="146" formatCode="0">
                  <c:v>3362.7498857142868</c:v>
                </c:pt>
                <c:pt idx="147" formatCode="0">
                  <c:v>3090.4990857142848</c:v>
                </c:pt>
                <c:pt idx="148" formatCode="0">
                  <c:v>1892.2410857142854</c:v>
                </c:pt>
                <c:pt idx="149" formatCode="0">
                  <c:v>1186.4390857142848</c:v>
                </c:pt>
                <c:pt idx="150" formatCode="0">
                  <c:v>708.99885714285608</c:v>
                </c:pt>
                <c:pt idx="151" formatCode="0">
                  <c:v>490.13137142857272</c:v>
                </c:pt>
                <c:pt idx="152" formatCode="0">
                  <c:v>245.06568571428636</c:v>
                </c:pt>
                <c:pt idx="153" formatCode="0">
                  <c:v>122.53284285714318</c:v>
                </c:pt>
                <c:pt idx="154" formatCode="0">
                  <c:v>61.26642142857159</c:v>
                </c:pt>
                <c:pt idx="155" formatCode="0">
                  <c:v>30.633210714285795</c:v>
                </c:pt>
                <c:pt idx="156" formatCode="0">
                  <c:v>15.316605357142898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433-2344-802D-E9D3A603B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741999"/>
        <c:axId val="468481487"/>
      </c:lineChart>
      <c:dateAx>
        <c:axId val="745825039"/>
        <c:scaling>
          <c:orientation val="minMax"/>
          <c:max val="44898"/>
          <c:min val="447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\ 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26719"/>
        <c:crosses val="autoZero"/>
        <c:auto val="1"/>
        <c:lblOffset val="100"/>
        <c:baseTimeUnit val="days"/>
        <c:majorUnit val="1"/>
        <c:majorTimeUnit val="months"/>
      </c:dateAx>
      <c:valAx>
        <c:axId val="745826719"/>
        <c:scaling>
          <c:orientation val="minMax"/>
          <c:max val="12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Overlijdens t.o.v. CBS</a:t>
                </a:r>
                <a:r>
                  <a:rPr lang="en-US" baseline="0"/>
                  <a:t> verwachting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25039"/>
        <c:crosses val="autoZero"/>
        <c:crossBetween val="between"/>
      </c:valAx>
      <c:valAx>
        <c:axId val="468481487"/>
        <c:scaling>
          <c:orientation val="minMax"/>
          <c:max val="1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7030A0"/>
                    </a:solidFill>
                  </a:rPr>
                  <a:t>Vaccinaties</a:t>
                </a:r>
              </a:p>
            </c:rich>
          </c:tx>
          <c:layout>
            <c:manualLayout>
              <c:xMode val="edge"/>
              <c:yMode val="edge"/>
              <c:x val="0.96102387599429473"/>
              <c:y val="0.40497144592757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41999"/>
        <c:crosses val="max"/>
        <c:crossBetween val="between"/>
        <c:majorUnit val="2000"/>
      </c:valAx>
      <c:dateAx>
        <c:axId val="351741999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468481487"/>
        <c:crosses val="autoZero"/>
        <c:auto val="1"/>
        <c:lblOffset val="100"/>
        <c:baseTimeUnit val="days"/>
      </c:date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114470273166273"/>
          <c:y val="7.2095969848948283E-2"/>
          <c:w val="0.25766144157900533"/>
          <c:h val="0.1917916531097047"/>
        </c:manualLayout>
      </c:layout>
      <c:overlay val="0"/>
      <c:spPr>
        <a:solidFill>
          <a:schemeClr val="bg1">
            <a:lumMod val="85000"/>
            <a:alpha val="5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2857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40056</xdr:colOff>
      <xdr:row>99</xdr:row>
      <xdr:rowOff>78153</xdr:rowOff>
    </xdr:from>
    <xdr:to>
      <xdr:col>12</xdr:col>
      <xdr:colOff>186106</xdr:colOff>
      <xdr:row>126</xdr:row>
      <xdr:rowOff>160457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E521D-BE88-584C-BAD8-1B3A7F9FC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21817</xdr:colOff>
      <xdr:row>1</xdr:row>
      <xdr:rowOff>70664</xdr:rowOff>
    </xdr:from>
    <xdr:to>
      <xdr:col>12</xdr:col>
      <xdr:colOff>79791</xdr:colOff>
      <xdr:row>28</xdr:row>
      <xdr:rowOff>159565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169103-6229-4049-8F13-94A267A39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52102</xdr:colOff>
      <xdr:row>34</xdr:row>
      <xdr:rowOff>25400</xdr:rowOff>
    </xdr:from>
    <xdr:to>
      <xdr:col>12</xdr:col>
      <xdr:colOff>182522</xdr:colOff>
      <xdr:row>62</xdr:row>
      <xdr:rowOff>123333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EFA89B-BFEE-8D46-9B1E-14F858668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508000</xdr:colOff>
      <xdr:row>29</xdr:row>
      <xdr:rowOff>152400</xdr:rowOff>
    </xdr:from>
    <xdr:to>
      <xdr:col>7</xdr:col>
      <xdr:colOff>167132</xdr:colOff>
      <xdr:row>33</xdr:row>
      <xdr:rowOff>101600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D9E2A4E1-F4F2-924C-B6B3-E13F44E851F7}"/>
            </a:ext>
          </a:extLst>
        </xdr:cNvPr>
        <xdr:cNvSpPr/>
      </xdr:nvSpPr>
      <xdr:spPr>
        <a:xfrm>
          <a:off x="5461000" y="6045200"/>
          <a:ext cx="484632" cy="7620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63</xdr:row>
      <xdr:rowOff>0</xdr:rowOff>
    </xdr:from>
    <xdr:to>
      <xdr:col>7</xdr:col>
      <xdr:colOff>484632</xdr:colOff>
      <xdr:row>66</xdr:row>
      <xdr:rowOff>152400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5CDF5863-CDC3-184B-AEFC-9DEFBCDB3B97}"/>
            </a:ext>
          </a:extLst>
        </xdr:cNvPr>
        <xdr:cNvSpPr/>
      </xdr:nvSpPr>
      <xdr:spPr>
        <a:xfrm>
          <a:off x="5778500" y="12801600"/>
          <a:ext cx="484632" cy="7620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128</xdr:row>
      <xdr:rowOff>0</xdr:rowOff>
    </xdr:from>
    <xdr:to>
      <xdr:col>12</xdr:col>
      <xdr:colOff>123743</xdr:colOff>
      <xdr:row>154</xdr:row>
      <xdr:rowOff>147589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97FB0C-5938-DB46-84B6-B8ACEE77C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63500</xdr:colOff>
      <xdr:row>67</xdr:row>
      <xdr:rowOff>88900</xdr:rowOff>
    </xdr:from>
    <xdr:to>
      <xdr:col>12</xdr:col>
      <xdr:colOff>187243</xdr:colOff>
      <xdr:row>94</xdr:row>
      <xdr:rowOff>33289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C55D2F-0C23-7844-8064-4F3CAAB8C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27912</xdr:colOff>
      <xdr:row>67</xdr:row>
      <xdr:rowOff>69781</xdr:rowOff>
    </xdr:from>
    <xdr:to>
      <xdr:col>23</xdr:col>
      <xdr:colOff>151655</xdr:colOff>
      <xdr:row>94</xdr:row>
      <xdr:rowOff>8029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DB63630-905F-0141-A834-990770F49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0.22152</cdr:x>
      <cdr:y>0.67426</cdr:y>
    </cdr:from>
    <cdr:to>
      <cdr:x>0.33763</cdr:x>
      <cdr:y>0.72437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F7806B-1ADC-254F-9670-758095305304}"/>
            </a:ext>
          </a:extLst>
        </cdr:cNvPr>
        <cdr:cNvSpPr txBox="1"/>
      </cdr:nvSpPr>
      <cdr:spPr>
        <a:xfrm xmlns:a="http://schemas.openxmlformats.org/drawingml/2006/main" rot="19913549">
          <a:off x="1841517" y="3759208"/>
          <a:ext cx="965219" cy="2793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Model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0.14117</cdr:x>
      <cdr:y>0.62127</cdr:y>
    </cdr:from>
    <cdr:to>
      <cdr:x>0.21836</cdr:x>
      <cdr:y>0.67301</cdr:y>
    </cdr:to>
    <cdr:sp macro="" textlink="">
      <cdr:nvSpPr>
        <cdr:cNvPr id="2" name="Right Arrow 1">
          <a:extLst xmlns:a="http://schemas.openxmlformats.org/drawingml/2006/main">
            <a:ext uri="{FF2B5EF4-FFF2-40B4-BE49-F238E27FC236}">
              <a16:creationId xmlns:a16="http://schemas.microsoft.com/office/drawing/2014/main" id="{ED6F4914-CD97-4040-A94E-BB5E3226F7F2}"/>
            </a:ext>
          </a:extLst>
        </cdr:cNvPr>
        <cdr:cNvSpPr/>
      </cdr:nvSpPr>
      <cdr:spPr>
        <a:xfrm xmlns:a="http://schemas.openxmlformats.org/drawingml/2006/main" rot="1557683">
          <a:off x="1183744" y="3595603"/>
          <a:ext cx="647335" cy="299441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0.33258</cdr:x>
      <cdr:y>0.64666</cdr:y>
    </cdr:from>
    <cdr:to>
      <cdr:x>0.42102</cdr:x>
      <cdr:y>0.70995</cdr:y>
    </cdr:to>
    <cdr:sp macro="" textlink="">
      <cdr:nvSpPr>
        <cdr:cNvPr id="3" name="Right Arrow 2">
          <a:extLst xmlns:a="http://schemas.openxmlformats.org/drawingml/2006/main">
            <a:ext uri="{FF2B5EF4-FFF2-40B4-BE49-F238E27FC236}">
              <a16:creationId xmlns:a16="http://schemas.microsoft.com/office/drawing/2014/main" id="{8DA5F56D-E7B7-3D46-AD9A-294D1A1E7877}"/>
            </a:ext>
          </a:extLst>
        </cdr:cNvPr>
        <cdr:cNvSpPr/>
      </cdr:nvSpPr>
      <cdr:spPr>
        <a:xfrm xmlns:a="http://schemas.openxmlformats.org/drawingml/2006/main" rot="942041">
          <a:off x="2788827" y="3742557"/>
          <a:ext cx="741569" cy="366275"/>
        </a:xfrm>
        <a:prstGeom xmlns:a="http://schemas.openxmlformats.org/drawingml/2006/main" prst="rightArrow">
          <a:avLst>
            <a:gd name="adj1" fmla="val 56029"/>
            <a:gd name="adj2" fmla="val 50000"/>
          </a:avLst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0.66532</cdr:x>
      <cdr:y>0.42195</cdr:y>
    </cdr:from>
    <cdr:to>
      <cdr:x>0.70483</cdr:x>
      <cdr:y>0.71643</cdr:y>
    </cdr:to>
    <cdr:sp macro="" textlink="">
      <cdr:nvSpPr>
        <cdr:cNvPr id="4" name="Right Arrow 3">
          <a:extLst xmlns:a="http://schemas.openxmlformats.org/drawingml/2006/main">
            <a:ext uri="{FF2B5EF4-FFF2-40B4-BE49-F238E27FC236}">
              <a16:creationId xmlns:a16="http://schemas.microsoft.com/office/drawing/2014/main" id="{8DA5F56D-E7B7-3D46-AD9A-294D1A1E7877}"/>
            </a:ext>
          </a:extLst>
        </cdr:cNvPr>
        <cdr:cNvSpPr/>
      </cdr:nvSpPr>
      <cdr:spPr>
        <a:xfrm xmlns:a="http://schemas.openxmlformats.org/drawingml/2006/main" rot="4432664">
          <a:off x="4892497" y="3128581"/>
          <a:ext cx="1704306" cy="331275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0.6908</cdr:x>
      <cdr:y>0.30623</cdr:y>
    </cdr:from>
    <cdr:to>
      <cdr:x>0.79988</cdr:x>
      <cdr:y>0.36197</cdr:y>
    </cdr:to>
    <cdr:sp macro="" textlink="">
      <cdr:nvSpPr>
        <cdr:cNvPr id="2" name="Rounded Rectangular Callout 1">
          <a:extLst xmlns:a="http://schemas.openxmlformats.org/drawingml/2006/main">
            <a:ext uri="{FF2B5EF4-FFF2-40B4-BE49-F238E27FC236}">
              <a16:creationId xmlns:a16="http://schemas.microsoft.com/office/drawing/2014/main" id="{C3D2BFD6-0E67-5949-8D58-BD2F767FCA9D}"/>
            </a:ext>
          </a:extLst>
        </cdr:cNvPr>
        <cdr:cNvSpPr/>
      </cdr:nvSpPr>
      <cdr:spPr>
        <a:xfrm xmlns:a="http://schemas.openxmlformats.org/drawingml/2006/main">
          <a:off x="5773548" y="1713826"/>
          <a:ext cx="911671" cy="311954"/>
        </a:xfrm>
        <a:prstGeom xmlns:a="http://schemas.openxmlformats.org/drawingml/2006/main" prst="wedgeRoundRectCallout">
          <a:avLst>
            <a:gd name="adj1" fmla="val -7056"/>
            <a:gd name="adj2" fmla="val 307810"/>
            <a:gd name="adj3" fmla="val 16667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400"/>
            <a:t>Influenza</a:t>
          </a:r>
        </a:p>
      </cdr:txBody>
    </cdr:sp>
  </cdr:relSizeAnchor>
  <cdr:relSizeAnchor xmlns:cdr="http://schemas.openxmlformats.org/drawingml/2006/chartDrawing">
    <cdr:from>
      <cdr:x>0.20136</cdr:x>
      <cdr:y>0.31581</cdr:y>
    </cdr:from>
    <cdr:to>
      <cdr:x>0.31044</cdr:x>
      <cdr:y>0.37156</cdr:y>
    </cdr:to>
    <cdr:sp macro="" textlink="">
      <cdr:nvSpPr>
        <cdr:cNvPr id="3" name="Rounded Rectangular Callout 2">
          <a:extLst xmlns:a="http://schemas.openxmlformats.org/drawingml/2006/main">
            <a:ext uri="{FF2B5EF4-FFF2-40B4-BE49-F238E27FC236}">
              <a16:creationId xmlns:a16="http://schemas.microsoft.com/office/drawing/2014/main" id="{FA7D6B33-A1CF-C847-A1A3-6196C9F07E46}"/>
            </a:ext>
          </a:extLst>
        </cdr:cNvPr>
        <cdr:cNvSpPr/>
      </cdr:nvSpPr>
      <cdr:spPr>
        <a:xfrm xmlns:a="http://schemas.openxmlformats.org/drawingml/2006/main">
          <a:off x="1682932" y="1767473"/>
          <a:ext cx="911669" cy="312010"/>
        </a:xfrm>
        <a:prstGeom xmlns:a="http://schemas.openxmlformats.org/drawingml/2006/main" prst="wedgeRoundRectCallout">
          <a:avLst>
            <a:gd name="adj1" fmla="val -23944"/>
            <a:gd name="adj2" fmla="val 239990"/>
            <a:gd name="adj3" fmla="val 16667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Hittegolf</a:t>
          </a:r>
        </a:p>
      </cdr:txBody>
    </cdr:sp>
  </cdr:relSizeAnchor>
  <cdr:relSizeAnchor xmlns:cdr="http://schemas.openxmlformats.org/drawingml/2006/chartDrawing">
    <cdr:from>
      <cdr:x>0.79991</cdr:x>
      <cdr:y>0.38816</cdr:y>
    </cdr:from>
    <cdr:to>
      <cdr:x>0.90899</cdr:x>
      <cdr:y>0.44391</cdr:y>
    </cdr:to>
    <cdr:sp macro="" textlink="">
      <cdr:nvSpPr>
        <cdr:cNvPr id="4" name="Rounded Rectangular Callout 3">
          <a:extLst xmlns:a="http://schemas.openxmlformats.org/drawingml/2006/main">
            <a:ext uri="{FF2B5EF4-FFF2-40B4-BE49-F238E27FC236}">
              <a16:creationId xmlns:a16="http://schemas.microsoft.com/office/drawing/2014/main" id="{FA7D6B33-A1CF-C847-A1A3-6196C9F07E46}"/>
            </a:ext>
          </a:extLst>
        </cdr:cNvPr>
        <cdr:cNvSpPr/>
      </cdr:nvSpPr>
      <cdr:spPr>
        <a:xfrm xmlns:a="http://schemas.openxmlformats.org/drawingml/2006/main">
          <a:off x="6685522" y="2172370"/>
          <a:ext cx="911670" cy="312010"/>
        </a:xfrm>
        <a:prstGeom xmlns:a="http://schemas.openxmlformats.org/drawingml/2006/main" prst="wedgeRoundRectCallout">
          <a:avLst>
            <a:gd name="adj1" fmla="val -4864"/>
            <a:gd name="adj2" fmla="val 237368"/>
            <a:gd name="adj3" fmla="val 16667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Hittegolf</a:t>
          </a:r>
        </a:p>
      </cdr:txBody>
    </cdr:sp>
  </cdr:relSizeAnchor>
  <cdr:relSizeAnchor xmlns:cdr="http://schemas.openxmlformats.org/drawingml/2006/chartDrawing">
    <cdr:from>
      <cdr:x>0.76591</cdr:x>
      <cdr:y>0.77982</cdr:y>
    </cdr:from>
    <cdr:to>
      <cdr:x>0.8902</cdr:x>
      <cdr:y>0.87804</cdr:y>
    </cdr:to>
    <cdr:sp macro="" textlink="">
      <cdr:nvSpPr>
        <cdr:cNvPr id="5" name="Rounded Rectangular Callout 4">
          <a:extLst xmlns:a="http://schemas.openxmlformats.org/drawingml/2006/main">
            <a:ext uri="{FF2B5EF4-FFF2-40B4-BE49-F238E27FC236}">
              <a16:creationId xmlns:a16="http://schemas.microsoft.com/office/drawing/2014/main" id="{76BAF767-92EB-B844-8B1C-7282EF38134E}"/>
            </a:ext>
          </a:extLst>
        </cdr:cNvPr>
        <cdr:cNvSpPr/>
      </cdr:nvSpPr>
      <cdr:spPr>
        <a:xfrm xmlns:a="http://schemas.openxmlformats.org/drawingml/2006/main">
          <a:off x="6401339" y="4364353"/>
          <a:ext cx="1038798" cy="549684"/>
        </a:xfrm>
        <a:prstGeom xmlns:a="http://schemas.openxmlformats.org/drawingml/2006/main" prst="wedgeRoundRectCallout">
          <a:avLst>
            <a:gd name="adj1" fmla="val -103413"/>
            <a:gd name="adj2" fmla="val -104678"/>
            <a:gd name="adj3" fmla="val 16667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Geen Influenza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0.4548</cdr:x>
      <cdr:y>0.11501</cdr:y>
    </cdr:from>
    <cdr:to>
      <cdr:x>0.56388</cdr:x>
      <cdr:y>0.17076</cdr:y>
    </cdr:to>
    <cdr:sp macro="" textlink="">
      <cdr:nvSpPr>
        <cdr:cNvPr id="3" name="Rounded Rectangular Callout 2">
          <a:extLst xmlns:a="http://schemas.openxmlformats.org/drawingml/2006/main">
            <a:ext uri="{FF2B5EF4-FFF2-40B4-BE49-F238E27FC236}">
              <a16:creationId xmlns:a16="http://schemas.microsoft.com/office/drawing/2014/main" id="{FA7D6B33-A1CF-C847-A1A3-6196C9F07E46}"/>
            </a:ext>
          </a:extLst>
        </cdr:cNvPr>
        <cdr:cNvSpPr/>
      </cdr:nvSpPr>
      <cdr:spPr>
        <a:xfrm xmlns:a="http://schemas.openxmlformats.org/drawingml/2006/main">
          <a:off x="3810629" y="624597"/>
          <a:ext cx="913953" cy="302767"/>
        </a:xfrm>
        <a:prstGeom xmlns:a="http://schemas.openxmlformats.org/drawingml/2006/main" prst="wedgeRoundRectCallout">
          <a:avLst>
            <a:gd name="adj1" fmla="val -27006"/>
            <a:gd name="adj2" fmla="val 253409"/>
            <a:gd name="adj3" fmla="val 16667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Hittegolf</a:t>
          </a:r>
        </a:p>
      </cdr:txBody>
    </cdr:sp>
  </cdr:relSizeAnchor>
  <cdr:relSizeAnchor xmlns:cdr="http://schemas.openxmlformats.org/drawingml/2006/chartDrawing">
    <cdr:from>
      <cdr:x>0.33952</cdr:x>
      <cdr:y>0.72026</cdr:y>
    </cdr:from>
    <cdr:to>
      <cdr:x>0.50323</cdr:x>
      <cdr:y>0.81848</cdr:y>
    </cdr:to>
    <cdr:sp macro="" textlink="">
      <cdr:nvSpPr>
        <cdr:cNvPr id="5" name="Rounded Rectangular Callout 4">
          <a:extLst xmlns:a="http://schemas.openxmlformats.org/drawingml/2006/main">
            <a:ext uri="{FF2B5EF4-FFF2-40B4-BE49-F238E27FC236}">
              <a16:creationId xmlns:a16="http://schemas.microsoft.com/office/drawing/2014/main" id="{76BAF767-92EB-B844-8B1C-7282EF38134E}"/>
            </a:ext>
          </a:extLst>
        </cdr:cNvPr>
        <cdr:cNvSpPr/>
      </cdr:nvSpPr>
      <cdr:spPr>
        <a:xfrm xmlns:a="http://schemas.openxmlformats.org/drawingml/2006/main">
          <a:off x="2844786" y="3911582"/>
          <a:ext cx="1371614" cy="533412"/>
        </a:xfrm>
        <a:prstGeom xmlns:a="http://schemas.openxmlformats.org/drawingml/2006/main" prst="wedgeRoundRectCallout">
          <a:avLst>
            <a:gd name="adj1" fmla="val 100289"/>
            <a:gd name="adj2" fmla="val -76107"/>
            <a:gd name="adj3" fmla="val 16667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Ondersterfte na hittegolf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sterf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jfers"/>
      <sheetName val="CBS"/>
      <sheetName val="CBS 2022"/>
      <sheetName val="Absoluut"/>
      <sheetName val="2018"/>
      <sheetName val="Levensverwachting"/>
      <sheetName val="overledenWeek"/>
      <sheetName val="Bandbreedte"/>
      <sheetName val="BB CBS"/>
      <sheetName val="OvlOvst"/>
      <sheetName val="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K3">
            <v>100</v>
          </cell>
        </row>
        <row r="4">
          <cell r="K4">
            <v>100</v>
          </cell>
        </row>
        <row r="5">
          <cell r="K5">
            <v>100</v>
          </cell>
        </row>
        <row r="6">
          <cell r="K6">
            <v>100</v>
          </cell>
        </row>
        <row r="7">
          <cell r="K7">
            <v>100</v>
          </cell>
        </row>
        <row r="8">
          <cell r="K8">
            <v>100</v>
          </cell>
        </row>
        <row r="9">
          <cell r="K9">
            <v>100</v>
          </cell>
        </row>
        <row r="10">
          <cell r="K10">
            <v>100</v>
          </cell>
        </row>
        <row r="11">
          <cell r="K11">
            <v>100</v>
          </cell>
        </row>
        <row r="12">
          <cell r="K12">
            <v>100</v>
          </cell>
        </row>
        <row r="13">
          <cell r="K13">
            <v>100</v>
          </cell>
        </row>
        <row r="14">
          <cell r="K14">
            <v>100</v>
          </cell>
        </row>
        <row r="15">
          <cell r="K15">
            <v>100</v>
          </cell>
        </row>
        <row r="16">
          <cell r="K16">
            <v>100</v>
          </cell>
        </row>
        <row r="17">
          <cell r="K17">
            <v>100</v>
          </cell>
        </row>
        <row r="18">
          <cell r="K18">
            <v>100</v>
          </cell>
        </row>
        <row r="19">
          <cell r="K19">
            <v>100</v>
          </cell>
        </row>
        <row r="20">
          <cell r="K20">
            <v>100</v>
          </cell>
        </row>
        <row r="21">
          <cell r="K21">
            <v>100</v>
          </cell>
        </row>
        <row r="22">
          <cell r="K22">
            <v>100</v>
          </cell>
        </row>
        <row r="23">
          <cell r="K23">
            <v>100</v>
          </cell>
        </row>
        <row r="24">
          <cell r="K24">
            <v>100</v>
          </cell>
        </row>
        <row r="25">
          <cell r="K25">
            <v>100</v>
          </cell>
        </row>
        <row r="26">
          <cell r="K26">
            <v>100</v>
          </cell>
        </row>
        <row r="27">
          <cell r="K27">
            <v>100</v>
          </cell>
        </row>
        <row r="28">
          <cell r="K28">
            <v>100</v>
          </cell>
        </row>
        <row r="29">
          <cell r="K29">
            <v>100</v>
          </cell>
        </row>
        <row r="30">
          <cell r="K30">
            <v>100</v>
          </cell>
        </row>
        <row r="31">
          <cell r="K31">
            <v>100</v>
          </cell>
        </row>
        <row r="32">
          <cell r="K32">
            <v>100</v>
          </cell>
        </row>
        <row r="33">
          <cell r="K33">
            <v>100</v>
          </cell>
        </row>
        <row r="34">
          <cell r="K34">
            <v>100</v>
          </cell>
        </row>
        <row r="35">
          <cell r="K35">
            <v>100</v>
          </cell>
        </row>
        <row r="36">
          <cell r="K36">
            <v>100</v>
          </cell>
        </row>
        <row r="37">
          <cell r="K37">
            <v>100</v>
          </cell>
        </row>
        <row r="38">
          <cell r="K38">
            <v>100</v>
          </cell>
        </row>
        <row r="39">
          <cell r="K39">
            <v>100</v>
          </cell>
        </row>
        <row r="40">
          <cell r="K40">
            <v>100</v>
          </cell>
        </row>
        <row r="41">
          <cell r="K41">
            <v>100</v>
          </cell>
        </row>
        <row r="42">
          <cell r="K42">
            <v>100</v>
          </cell>
        </row>
        <row r="43">
          <cell r="K43">
            <v>100</v>
          </cell>
        </row>
        <row r="44">
          <cell r="K44">
            <v>100</v>
          </cell>
        </row>
        <row r="45">
          <cell r="K45">
            <v>100</v>
          </cell>
        </row>
        <row r="46">
          <cell r="K46">
            <v>100</v>
          </cell>
        </row>
        <row r="47">
          <cell r="K47">
            <v>100</v>
          </cell>
        </row>
        <row r="48">
          <cell r="K48">
            <v>100</v>
          </cell>
        </row>
        <row r="49">
          <cell r="K49">
            <v>100</v>
          </cell>
        </row>
        <row r="50">
          <cell r="K50">
            <v>100</v>
          </cell>
        </row>
        <row r="51">
          <cell r="K51">
            <v>100</v>
          </cell>
        </row>
        <row r="52">
          <cell r="K52">
            <v>100</v>
          </cell>
        </row>
        <row r="53">
          <cell r="K53">
            <v>100</v>
          </cell>
        </row>
        <row r="54">
          <cell r="K54">
            <v>100</v>
          </cell>
        </row>
        <row r="55">
          <cell r="K55">
            <v>100</v>
          </cell>
        </row>
        <row r="56">
          <cell r="K56">
            <v>100</v>
          </cell>
        </row>
        <row r="57">
          <cell r="K57">
            <v>100</v>
          </cell>
        </row>
        <row r="58">
          <cell r="K58">
            <v>100</v>
          </cell>
        </row>
        <row r="59">
          <cell r="K59">
            <v>100</v>
          </cell>
        </row>
        <row r="60">
          <cell r="K60">
            <v>100</v>
          </cell>
        </row>
        <row r="61">
          <cell r="K61">
            <v>100</v>
          </cell>
        </row>
        <row r="62">
          <cell r="K62">
            <v>100</v>
          </cell>
        </row>
        <row r="63">
          <cell r="K63">
            <v>100</v>
          </cell>
        </row>
        <row r="64">
          <cell r="K64">
            <v>100</v>
          </cell>
        </row>
        <row r="65">
          <cell r="K65">
            <v>100</v>
          </cell>
        </row>
        <row r="66">
          <cell r="K66">
            <v>100</v>
          </cell>
        </row>
        <row r="67">
          <cell r="K67">
            <v>100</v>
          </cell>
        </row>
        <row r="68">
          <cell r="K68">
            <v>100</v>
          </cell>
        </row>
        <row r="69">
          <cell r="K69">
            <v>100</v>
          </cell>
        </row>
        <row r="70">
          <cell r="K70">
            <v>100</v>
          </cell>
        </row>
        <row r="71">
          <cell r="K71">
            <v>100</v>
          </cell>
        </row>
        <row r="72">
          <cell r="K72">
            <v>100</v>
          </cell>
        </row>
        <row r="73">
          <cell r="K73">
            <v>100</v>
          </cell>
        </row>
        <row r="74">
          <cell r="K74">
            <v>100</v>
          </cell>
        </row>
        <row r="75">
          <cell r="K75">
            <v>100</v>
          </cell>
        </row>
        <row r="76">
          <cell r="K76">
            <v>100</v>
          </cell>
        </row>
        <row r="77">
          <cell r="K77">
            <v>100</v>
          </cell>
        </row>
        <row r="78">
          <cell r="K78">
            <v>100</v>
          </cell>
        </row>
        <row r="79">
          <cell r="K79">
            <v>100</v>
          </cell>
        </row>
        <row r="80">
          <cell r="K80">
            <v>100</v>
          </cell>
        </row>
        <row r="81">
          <cell r="K81">
            <v>100</v>
          </cell>
        </row>
        <row r="82">
          <cell r="K82">
            <v>100</v>
          </cell>
        </row>
        <row r="83">
          <cell r="K83">
            <v>100</v>
          </cell>
        </row>
        <row r="84">
          <cell r="K84">
            <v>100</v>
          </cell>
        </row>
        <row r="85">
          <cell r="K85">
            <v>100</v>
          </cell>
        </row>
        <row r="86">
          <cell r="K86">
            <v>100</v>
          </cell>
        </row>
        <row r="87">
          <cell r="K87">
            <v>100</v>
          </cell>
        </row>
        <row r="88">
          <cell r="K88">
            <v>100</v>
          </cell>
        </row>
        <row r="89">
          <cell r="K89">
            <v>100</v>
          </cell>
        </row>
        <row r="90">
          <cell r="K90">
            <v>100</v>
          </cell>
        </row>
        <row r="91">
          <cell r="K91">
            <v>100</v>
          </cell>
        </row>
        <row r="92">
          <cell r="K92">
            <v>100</v>
          </cell>
        </row>
        <row r="93">
          <cell r="K93">
            <v>100</v>
          </cell>
        </row>
        <row r="94">
          <cell r="K94">
            <v>100</v>
          </cell>
        </row>
        <row r="95">
          <cell r="K95">
            <v>100</v>
          </cell>
        </row>
        <row r="96">
          <cell r="K96">
            <v>100</v>
          </cell>
        </row>
        <row r="97">
          <cell r="K97">
            <v>100</v>
          </cell>
        </row>
        <row r="98">
          <cell r="K98">
            <v>100</v>
          </cell>
        </row>
        <row r="99">
          <cell r="K99">
            <v>100</v>
          </cell>
        </row>
        <row r="100">
          <cell r="K100">
            <v>100</v>
          </cell>
        </row>
        <row r="101">
          <cell r="K101">
            <v>100</v>
          </cell>
        </row>
        <row r="102">
          <cell r="K102">
            <v>100</v>
          </cell>
        </row>
        <row r="103">
          <cell r="K103">
            <v>100</v>
          </cell>
        </row>
        <row r="104">
          <cell r="K104">
            <v>100</v>
          </cell>
        </row>
        <row r="105">
          <cell r="K105">
            <v>100</v>
          </cell>
        </row>
        <row r="106">
          <cell r="K106">
            <v>100</v>
          </cell>
        </row>
        <row r="107">
          <cell r="K107">
            <v>100</v>
          </cell>
        </row>
        <row r="108">
          <cell r="K108">
            <v>100</v>
          </cell>
        </row>
        <row r="109">
          <cell r="K109">
            <v>100</v>
          </cell>
        </row>
        <row r="110">
          <cell r="K110">
            <v>100</v>
          </cell>
        </row>
        <row r="111">
          <cell r="K111">
            <v>100</v>
          </cell>
        </row>
        <row r="112">
          <cell r="K112">
            <v>100</v>
          </cell>
        </row>
        <row r="113">
          <cell r="K113">
            <v>100</v>
          </cell>
        </row>
        <row r="114">
          <cell r="K114">
            <v>100</v>
          </cell>
        </row>
        <row r="115">
          <cell r="K115">
            <v>100</v>
          </cell>
        </row>
        <row r="116">
          <cell r="K116">
            <v>100</v>
          </cell>
        </row>
        <row r="117">
          <cell r="K117">
            <v>100</v>
          </cell>
        </row>
        <row r="118">
          <cell r="K118">
            <v>100</v>
          </cell>
        </row>
        <row r="119">
          <cell r="K119">
            <v>100</v>
          </cell>
        </row>
        <row r="120">
          <cell r="K120">
            <v>100</v>
          </cell>
        </row>
        <row r="121">
          <cell r="K121">
            <v>100</v>
          </cell>
        </row>
        <row r="122">
          <cell r="K122">
            <v>100</v>
          </cell>
        </row>
        <row r="123">
          <cell r="K123">
            <v>100</v>
          </cell>
        </row>
        <row r="124">
          <cell r="K124">
            <v>100</v>
          </cell>
        </row>
        <row r="125">
          <cell r="K125">
            <v>100</v>
          </cell>
        </row>
        <row r="126">
          <cell r="K126">
            <v>100</v>
          </cell>
        </row>
        <row r="127">
          <cell r="K127">
            <v>100</v>
          </cell>
        </row>
        <row r="128">
          <cell r="K128">
            <v>100</v>
          </cell>
        </row>
        <row r="129">
          <cell r="K129">
            <v>100</v>
          </cell>
        </row>
        <row r="130">
          <cell r="K130">
            <v>100</v>
          </cell>
        </row>
        <row r="131">
          <cell r="K131">
            <v>100</v>
          </cell>
        </row>
        <row r="132">
          <cell r="K132">
            <v>100</v>
          </cell>
        </row>
        <row r="133">
          <cell r="K133">
            <v>100</v>
          </cell>
        </row>
        <row r="134">
          <cell r="K134">
            <v>100</v>
          </cell>
        </row>
        <row r="135">
          <cell r="K135">
            <v>100</v>
          </cell>
        </row>
        <row r="136">
          <cell r="K136">
            <v>100</v>
          </cell>
        </row>
        <row r="137">
          <cell r="K137">
            <v>100</v>
          </cell>
        </row>
        <row r="138">
          <cell r="K138">
            <v>100</v>
          </cell>
        </row>
        <row r="139">
          <cell r="K139">
            <v>100</v>
          </cell>
        </row>
        <row r="140">
          <cell r="K140">
            <v>100</v>
          </cell>
        </row>
        <row r="141">
          <cell r="K141">
            <v>100</v>
          </cell>
        </row>
        <row r="142">
          <cell r="K142">
            <v>100</v>
          </cell>
        </row>
        <row r="143">
          <cell r="K143">
            <v>100</v>
          </cell>
        </row>
        <row r="144">
          <cell r="K144">
            <v>100</v>
          </cell>
        </row>
        <row r="145">
          <cell r="K145">
            <v>100</v>
          </cell>
        </row>
        <row r="146">
          <cell r="K146">
            <v>100</v>
          </cell>
        </row>
        <row r="147">
          <cell r="K147">
            <v>100</v>
          </cell>
        </row>
        <row r="148">
          <cell r="K148">
            <v>100</v>
          </cell>
        </row>
        <row r="149">
          <cell r="K149">
            <v>100</v>
          </cell>
        </row>
        <row r="150">
          <cell r="K150">
            <v>100</v>
          </cell>
        </row>
        <row r="151">
          <cell r="K151">
            <v>100</v>
          </cell>
        </row>
        <row r="152">
          <cell r="K152">
            <v>100</v>
          </cell>
        </row>
        <row r="153">
          <cell r="K153">
            <v>100</v>
          </cell>
        </row>
        <row r="154">
          <cell r="K154">
            <v>100</v>
          </cell>
        </row>
        <row r="155">
          <cell r="K155">
            <v>100</v>
          </cell>
        </row>
        <row r="156">
          <cell r="K156">
            <v>100</v>
          </cell>
        </row>
        <row r="157">
          <cell r="K157">
            <v>100</v>
          </cell>
        </row>
        <row r="158">
          <cell r="K158">
            <v>100</v>
          </cell>
        </row>
        <row r="159">
          <cell r="K159">
            <v>100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F4A5-15B7-384F-BFF6-7D1027FBD022}">
  <dimension ref="A1:AT357"/>
  <sheetViews>
    <sheetView workbookViewId="0">
      <pane xSplit="1" ySplit="3" topLeftCell="AF58" activePane="bottomRight" state="frozen"/>
      <selection pane="topRight" activeCell="B1" sqref="B1"/>
      <selection pane="bottomLeft" activeCell="A3" sqref="A3"/>
      <selection pane="bottomRight" activeCell="AR2" sqref="AR2"/>
    </sheetView>
  </sheetViews>
  <sheetFormatPr baseColWidth="10" defaultRowHeight="16" x14ac:dyDescent="0.2"/>
  <cols>
    <col min="1" max="1" width="10.83203125" style="20"/>
    <col min="2" max="2" width="10.83203125" style="1"/>
    <col min="5" max="5" width="10.83203125" style="1"/>
    <col min="9" max="9" width="10.83203125" style="2"/>
    <col min="13" max="13" width="8.33203125" style="6" customWidth="1"/>
    <col min="15" max="15" width="10.83203125" style="7"/>
    <col min="46" max="46" width="10.83203125" customWidth="1"/>
  </cols>
  <sheetData>
    <row r="1" spans="1:46" ht="17" thickBot="1" x14ac:dyDescent="0.25">
      <c r="B1" s="29" t="s">
        <v>17</v>
      </c>
      <c r="C1" s="30"/>
      <c r="D1" s="31"/>
      <c r="E1" s="8" t="s">
        <v>18</v>
      </c>
      <c r="F1" s="9"/>
      <c r="H1" s="21" t="s">
        <v>31</v>
      </c>
      <c r="I1" s="22"/>
      <c r="J1" s="22"/>
      <c r="K1" s="23"/>
      <c r="M1" s="32" t="s">
        <v>53</v>
      </c>
      <c r="N1" s="22"/>
      <c r="O1" s="22"/>
      <c r="P1" s="22"/>
      <c r="Q1" s="22"/>
      <c r="R1" s="22"/>
      <c r="S1" s="23"/>
      <c r="U1" s="21" t="s">
        <v>32</v>
      </c>
      <c r="V1" s="36"/>
      <c r="W1" s="36"/>
      <c r="X1" s="36"/>
      <c r="Y1" s="36"/>
      <c r="Z1" s="36"/>
      <c r="AA1" s="36"/>
      <c r="AB1" s="36"/>
      <c r="AC1" s="36"/>
      <c r="AE1" s="21" t="s">
        <v>33</v>
      </c>
      <c r="AF1" s="22"/>
      <c r="AG1" s="22"/>
      <c r="AH1" s="22"/>
      <c r="AI1" s="23"/>
      <c r="AK1" s="21" t="s">
        <v>36</v>
      </c>
      <c r="AL1" s="22"/>
      <c r="AM1" s="22"/>
      <c r="AN1" s="22"/>
      <c r="AO1" s="23"/>
      <c r="AQ1" s="21" t="s">
        <v>39</v>
      </c>
      <c r="AR1" s="22"/>
      <c r="AS1" s="22"/>
      <c r="AT1" s="23"/>
    </row>
    <row r="2" spans="1:46" x14ac:dyDescent="0.2">
      <c r="A2" s="20" t="s">
        <v>37</v>
      </c>
      <c r="B2" s="1" t="s">
        <v>0</v>
      </c>
      <c r="C2" t="s">
        <v>20</v>
      </c>
      <c r="D2" t="s">
        <v>21</v>
      </c>
      <c r="E2" s="1" t="s">
        <v>22</v>
      </c>
      <c r="F2" t="s">
        <v>16</v>
      </c>
      <c r="H2" t="s">
        <v>23</v>
      </c>
      <c r="I2" s="2" t="s">
        <v>1</v>
      </c>
      <c r="J2" t="s">
        <v>2</v>
      </c>
      <c r="K2" t="s">
        <v>24</v>
      </c>
      <c r="M2" s="6" t="s">
        <v>25</v>
      </c>
      <c r="N2" t="s">
        <v>26</v>
      </c>
      <c r="O2" s="7" t="s">
        <v>25</v>
      </c>
      <c r="P2" t="s">
        <v>27</v>
      </c>
      <c r="Q2" t="s">
        <v>19</v>
      </c>
      <c r="R2" t="s">
        <v>45</v>
      </c>
      <c r="S2" t="s">
        <v>38</v>
      </c>
      <c r="U2" t="s">
        <v>28</v>
      </c>
      <c r="V2" t="s">
        <v>29</v>
      </c>
      <c r="W2" t="s">
        <v>3</v>
      </c>
      <c r="X2" t="s">
        <v>4</v>
      </c>
      <c r="Y2" t="s">
        <v>50</v>
      </c>
      <c r="Z2" t="s">
        <v>52</v>
      </c>
      <c r="AA2" t="s">
        <v>51</v>
      </c>
      <c r="AB2" t="s">
        <v>30</v>
      </c>
      <c r="AC2" t="s">
        <v>5</v>
      </c>
      <c r="AE2" t="s">
        <v>6</v>
      </c>
      <c r="AF2" t="s">
        <v>7</v>
      </c>
      <c r="AG2" t="s">
        <v>34</v>
      </c>
      <c r="AH2" t="s">
        <v>8</v>
      </c>
      <c r="AI2" t="s">
        <v>9</v>
      </c>
      <c r="AK2" s="4" t="s">
        <v>35</v>
      </c>
      <c r="AL2" s="4" t="s">
        <v>34</v>
      </c>
      <c r="AM2" s="4" t="s">
        <v>43</v>
      </c>
      <c r="AN2" s="4" t="s">
        <v>44</v>
      </c>
      <c r="AO2" s="4" t="s">
        <v>54</v>
      </c>
      <c r="AQ2" s="4" t="s">
        <v>55</v>
      </c>
      <c r="AR2" s="4" t="s">
        <v>40</v>
      </c>
      <c r="AS2" s="4" t="s">
        <v>41</v>
      </c>
      <c r="AT2" s="4" t="s">
        <v>42</v>
      </c>
    </row>
    <row r="3" spans="1:46" x14ac:dyDescent="0.2">
      <c r="F3" s="37"/>
      <c r="J3" s="43"/>
      <c r="M3" s="6">
        <v>4800</v>
      </c>
      <c r="O3" s="7">
        <v>1850</v>
      </c>
      <c r="S3" s="37"/>
      <c r="X3" s="40"/>
      <c r="Y3" s="33"/>
      <c r="Z3" s="34"/>
      <c r="AA3" s="35"/>
      <c r="AK3" s="4"/>
      <c r="AL3" s="4"/>
      <c r="AM3" s="38"/>
      <c r="AN3" s="4"/>
      <c r="AO3" s="39"/>
      <c r="AR3" s="42"/>
      <c r="AS3" s="41"/>
      <c r="AT3" s="35"/>
    </row>
    <row r="4" spans="1:46" x14ac:dyDescent="0.2">
      <c r="H4" s="1"/>
      <c r="J4" s="1"/>
      <c r="K4" s="1"/>
      <c r="L4" s="1"/>
      <c r="N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K4" s="4"/>
      <c r="AL4" s="4"/>
      <c r="AM4" s="4"/>
      <c r="AN4" s="4"/>
      <c r="AO4" s="4"/>
    </row>
    <row r="5" spans="1:46" x14ac:dyDescent="0.2">
      <c r="H5" s="1"/>
      <c r="J5" s="1"/>
      <c r="K5" s="1"/>
      <c r="L5" s="1"/>
      <c r="N5" s="1"/>
      <c r="O5" s="6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K5" s="4"/>
      <c r="AL5" s="4"/>
      <c r="AM5" s="4"/>
      <c r="AN5" s="4"/>
      <c r="AO5" s="4"/>
    </row>
    <row r="6" spans="1:46" x14ac:dyDescent="0.2">
      <c r="H6" s="1"/>
      <c r="J6" s="1"/>
      <c r="K6" s="1"/>
      <c r="L6" s="1"/>
      <c r="N6" s="1"/>
      <c r="O6" s="6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K6" s="4"/>
      <c r="AL6" s="4"/>
      <c r="AM6" s="4"/>
      <c r="AN6" s="4"/>
      <c r="AO6" s="4"/>
    </row>
    <row r="7" spans="1:46" x14ac:dyDescent="0.2">
      <c r="H7" s="1"/>
      <c r="J7" s="1"/>
      <c r="K7" s="1"/>
      <c r="L7" s="1"/>
      <c r="N7" s="1"/>
      <c r="O7" s="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K7" s="4"/>
      <c r="AL7" s="4"/>
      <c r="AM7" s="4"/>
      <c r="AN7" s="4"/>
      <c r="AO7" s="4"/>
    </row>
    <row r="8" spans="1:46" x14ac:dyDescent="0.2">
      <c r="H8" s="1"/>
      <c r="J8" s="1"/>
      <c r="K8" s="1"/>
      <c r="L8" s="1"/>
      <c r="N8" s="1"/>
      <c r="O8" s="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K8" s="4"/>
      <c r="AL8" s="4"/>
      <c r="AM8" s="4"/>
      <c r="AN8" s="4"/>
      <c r="AO8" s="4"/>
    </row>
    <row r="9" spans="1:46" x14ac:dyDescent="0.2">
      <c r="H9" s="1"/>
      <c r="J9" s="1"/>
      <c r="K9" s="1"/>
      <c r="L9" s="1"/>
      <c r="N9" s="1"/>
      <c r="O9" s="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K9" s="4"/>
      <c r="AL9" s="4"/>
      <c r="AM9" s="4"/>
      <c r="AN9" s="4"/>
      <c r="AO9" s="4"/>
    </row>
    <row r="10" spans="1:46" x14ac:dyDescent="0.2">
      <c r="H10" s="1"/>
      <c r="J10" s="1"/>
      <c r="K10" s="1"/>
      <c r="L10" s="1"/>
      <c r="N10" s="1"/>
      <c r="O10" s="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K10" s="4"/>
      <c r="AL10" s="4"/>
      <c r="AM10" s="4"/>
      <c r="AN10" s="4"/>
      <c r="AO10" s="4"/>
    </row>
    <row r="11" spans="1:46" x14ac:dyDescent="0.2">
      <c r="H11" s="1"/>
      <c r="J11" s="1"/>
      <c r="K11" s="1"/>
      <c r="L11" s="1"/>
      <c r="N11" s="1"/>
      <c r="O11" s="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K11" s="4"/>
      <c r="AL11" s="4"/>
      <c r="AM11" s="4"/>
      <c r="AN11" s="4"/>
      <c r="AO11" s="4"/>
    </row>
    <row r="12" spans="1:46" x14ac:dyDescent="0.2">
      <c r="H12" s="1"/>
      <c r="J12" s="1"/>
      <c r="K12" s="1"/>
      <c r="L12" s="1"/>
      <c r="N12" s="1"/>
      <c r="O12" s="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K12" s="4"/>
      <c r="AL12" s="4"/>
      <c r="AM12" s="4"/>
      <c r="AN12" s="4"/>
      <c r="AO12" s="4"/>
    </row>
    <row r="13" spans="1:46" x14ac:dyDescent="0.2">
      <c r="H13" s="1"/>
      <c r="J13" s="1"/>
      <c r="K13" s="1"/>
      <c r="L13" s="1"/>
      <c r="N13" s="1"/>
      <c r="O13" s="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K13" s="4"/>
      <c r="AL13" s="4"/>
      <c r="AM13" s="4"/>
      <c r="AN13" s="4"/>
      <c r="AO13" s="4"/>
    </row>
    <row r="14" spans="1:46" x14ac:dyDescent="0.2">
      <c r="H14" s="1"/>
      <c r="J14" s="1"/>
      <c r="K14" s="1"/>
      <c r="L14" s="1"/>
      <c r="N14" s="1"/>
      <c r="O14" s="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K14" s="4"/>
      <c r="AL14" s="4"/>
      <c r="AM14" s="4"/>
      <c r="AN14" s="4"/>
      <c r="AO14" s="4"/>
    </row>
    <row r="15" spans="1:46" x14ac:dyDescent="0.2">
      <c r="H15" s="1"/>
      <c r="J15" s="1"/>
      <c r="K15" s="1"/>
      <c r="L15" s="1"/>
      <c r="N15" s="1"/>
      <c r="O15" s="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K15" s="4"/>
      <c r="AL15" s="4"/>
      <c r="AM15" s="4"/>
      <c r="AN15" s="4"/>
      <c r="AO15" s="4"/>
    </row>
    <row r="16" spans="1:46" x14ac:dyDescent="0.2">
      <c r="H16" s="1"/>
      <c r="J16" s="1"/>
      <c r="K16" s="1"/>
      <c r="L16" s="1"/>
      <c r="N16" s="1"/>
      <c r="O16" s="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K16" s="4"/>
      <c r="AL16" s="4"/>
      <c r="AM16" s="4"/>
      <c r="AN16" s="4"/>
      <c r="AO16" s="4"/>
    </row>
    <row r="17" spans="8:41" x14ac:dyDescent="0.2">
      <c r="H17" s="1"/>
      <c r="J17" s="1"/>
      <c r="K17" s="1"/>
      <c r="L17" s="1"/>
      <c r="N17" s="1"/>
      <c r="O17" s="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K17" s="4"/>
      <c r="AL17" s="4"/>
      <c r="AM17" s="4"/>
      <c r="AN17" s="4"/>
      <c r="AO17" s="4"/>
    </row>
    <row r="18" spans="8:41" x14ac:dyDescent="0.2">
      <c r="H18" s="1"/>
      <c r="J18" s="1"/>
      <c r="K18" s="1"/>
      <c r="L18" s="1"/>
      <c r="N18" s="1"/>
      <c r="O18" s="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K18" s="4"/>
      <c r="AL18" s="4"/>
      <c r="AM18" s="4"/>
      <c r="AN18" s="4"/>
      <c r="AO18" s="4"/>
    </row>
    <row r="19" spans="8:41" x14ac:dyDescent="0.2">
      <c r="H19" s="1"/>
      <c r="J19" s="1"/>
      <c r="K19" s="1"/>
      <c r="L19" s="1"/>
      <c r="N19" s="1"/>
      <c r="O19" s="6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K19" s="4"/>
      <c r="AL19" s="4"/>
      <c r="AM19" s="4"/>
      <c r="AN19" s="4"/>
      <c r="AO19" s="4"/>
    </row>
    <row r="20" spans="8:41" x14ac:dyDescent="0.2">
      <c r="H20" s="1"/>
      <c r="J20" s="1"/>
      <c r="K20" s="1"/>
      <c r="L20" s="1"/>
      <c r="N20" s="1"/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K20" s="4"/>
      <c r="AL20" s="4"/>
      <c r="AM20" s="4"/>
      <c r="AN20" s="4"/>
      <c r="AO20" s="4"/>
    </row>
    <row r="21" spans="8:41" x14ac:dyDescent="0.2">
      <c r="H21" s="1"/>
      <c r="J21" s="1"/>
      <c r="K21" s="1"/>
      <c r="L21" s="1"/>
      <c r="N21" s="1"/>
      <c r="O21" s="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K21" s="4"/>
      <c r="AL21" s="4"/>
      <c r="AM21" s="4"/>
      <c r="AN21" s="4"/>
      <c r="AO21" s="4"/>
    </row>
    <row r="22" spans="8:41" x14ac:dyDescent="0.2">
      <c r="H22" s="1"/>
      <c r="J22" s="1"/>
      <c r="K22" s="1"/>
      <c r="L22" s="1"/>
      <c r="N22" s="1"/>
      <c r="O22" s="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K22" s="4"/>
      <c r="AL22" s="4"/>
      <c r="AM22" s="4"/>
      <c r="AN22" s="4"/>
      <c r="AO22" s="4"/>
    </row>
    <row r="23" spans="8:41" x14ac:dyDescent="0.2">
      <c r="H23" s="1"/>
      <c r="J23" s="1"/>
      <c r="K23" s="1"/>
      <c r="L23" s="1"/>
      <c r="N23" s="1"/>
      <c r="O23" s="6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K23" s="4"/>
      <c r="AL23" s="4"/>
      <c r="AM23" s="4"/>
      <c r="AN23" s="4"/>
      <c r="AO23" s="4"/>
    </row>
    <row r="24" spans="8:41" x14ac:dyDescent="0.2">
      <c r="H24" s="1"/>
      <c r="J24" s="1"/>
      <c r="K24" s="1"/>
      <c r="L24" s="1"/>
      <c r="N24" s="1"/>
      <c r="O24" s="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K24" s="4"/>
      <c r="AL24" s="4"/>
      <c r="AM24" s="4"/>
      <c r="AN24" s="4"/>
      <c r="AO24" s="4"/>
    </row>
    <row r="25" spans="8:41" x14ac:dyDescent="0.2">
      <c r="H25" s="1"/>
      <c r="J25" s="1"/>
      <c r="K25" s="1"/>
      <c r="L25" s="1"/>
      <c r="N25" s="1"/>
      <c r="O25" s="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K25" s="4"/>
      <c r="AL25" s="4"/>
      <c r="AM25" s="4"/>
      <c r="AN25" s="4"/>
      <c r="AO25" s="4"/>
    </row>
    <row r="26" spans="8:41" x14ac:dyDescent="0.2">
      <c r="H26" s="1"/>
      <c r="J26" s="1"/>
      <c r="K26" s="1"/>
      <c r="L26" s="1"/>
      <c r="N26" s="1"/>
      <c r="O26" s="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K26" s="4"/>
      <c r="AL26" s="4"/>
      <c r="AM26" s="4"/>
      <c r="AN26" s="4"/>
      <c r="AO26" s="4"/>
    </row>
    <row r="27" spans="8:41" x14ac:dyDescent="0.2">
      <c r="H27" s="1"/>
      <c r="J27" s="1"/>
      <c r="K27" s="1"/>
      <c r="L27" s="1"/>
      <c r="N27" s="1"/>
      <c r="O27" s="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K27" s="4"/>
      <c r="AL27" s="4"/>
      <c r="AM27" s="4"/>
      <c r="AN27" s="4"/>
      <c r="AO27" s="4"/>
    </row>
    <row r="28" spans="8:41" x14ac:dyDescent="0.2">
      <c r="H28" s="1"/>
      <c r="J28" s="1"/>
      <c r="K28" s="1"/>
      <c r="L28" s="1"/>
      <c r="N28" s="1"/>
      <c r="O28" s="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K28" s="4"/>
      <c r="AL28" s="4"/>
      <c r="AM28" s="4"/>
      <c r="AN28" s="4"/>
      <c r="AO28" s="4"/>
    </row>
    <row r="29" spans="8:41" x14ac:dyDescent="0.2">
      <c r="H29" s="1"/>
      <c r="J29" s="1"/>
      <c r="K29" s="1"/>
      <c r="L29" s="1"/>
      <c r="N29" s="1"/>
      <c r="O29" s="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K29" s="4"/>
      <c r="AL29" s="4"/>
      <c r="AM29" s="4"/>
      <c r="AN29" s="4"/>
      <c r="AO29" s="4"/>
    </row>
    <row r="30" spans="8:41" x14ac:dyDescent="0.2">
      <c r="H30" s="1"/>
      <c r="J30" s="1"/>
      <c r="K30" s="1"/>
      <c r="L30" s="1"/>
      <c r="N30" s="1"/>
      <c r="O30" s="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K30" s="4"/>
      <c r="AL30" s="4"/>
      <c r="AM30" s="4"/>
      <c r="AN30" s="4"/>
      <c r="AO30" s="4"/>
    </row>
    <row r="31" spans="8:41" x14ac:dyDescent="0.2">
      <c r="H31" s="1"/>
      <c r="J31" s="1"/>
      <c r="K31" s="1"/>
      <c r="L31" s="1"/>
      <c r="N31" s="1"/>
      <c r="O31" s="6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K31" s="4"/>
      <c r="AL31" s="4"/>
      <c r="AM31" s="4"/>
      <c r="AN31" s="4"/>
      <c r="AO31" s="4"/>
    </row>
    <row r="32" spans="8:41" x14ac:dyDescent="0.2">
      <c r="H32" s="1"/>
      <c r="J32" s="1"/>
      <c r="K32" s="1"/>
      <c r="L32" s="1"/>
      <c r="N32" s="1"/>
      <c r="O32" s="6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K32" s="4"/>
      <c r="AL32" s="4"/>
      <c r="AM32" s="4"/>
      <c r="AN32" s="4"/>
      <c r="AO32" s="4"/>
    </row>
    <row r="33" spans="8:41" x14ac:dyDescent="0.2">
      <c r="H33" s="1"/>
      <c r="J33" s="1"/>
      <c r="K33" s="1"/>
      <c r="L33" s="1"/>
      <c r="N33" s="1"/>
      <c r="O33" s="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K33" s="4"/>
      <c r="AL33" s="4"/>
      <c r="AM33" s="4"/>
      <c r="AN33" s="4"/>
      <c r="AO33" s="4"/>
    </row>
    <row r="34" spans="8:41" x14ac:dyDescent="0.2">
      <c r="H34" s="1"/>
      <c r="J34" s="1"/>
      <c r="K34" s="1"/>
      <c r="L34" s="1"/>
      <c r="N34" s="1"/>
      <c r="O34" s="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K34" s="4"/>
      <c r="AL34" s="4"/>
      <c r="AM34" s="4"/>
      <c r="AN34" s="4"/>
      <c r="AO34" s="4"/>
    </row>
    <row r="35" spans="8:41" x14ac:dyDescent="0.2">
      <c r="H35" s="1"/>
      <c r="J35" s="1"/>
      <c r="K35" s="1"/>
      <c r="L35" s="1"/>
      <c r="N35" s="1"/>
      <c r="O35" s="6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K35" s="4"/>
      <c r="AL35" s="4"/>
      <c r="AM35" s="4"/>
      <c r="AN35" s="4"/>
      <c r="AO35" s="4"/>
    </row>
    <row r="36" spans="8:41" x14ac:dyDescent="0.2">
      <c r="H36" s="1"/>
      <c r="J36" s="1"/>
      <c r="K36" s="1"/>
      <c r="L36" s="1"/>
      <c r="N36" s="1"/>
      <c r="O36" s="6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K36" s="4"/>
      <c r="AL36" s="4"/>
      <c r="AM36" s="4"/>
      <c r="AN36" s="4"/>
      <c r="AO36" s="4"/>
    </row>
    <row r="37" spans="8:41" x14ac:dyDescent="0.2">
      <c r="H37" s="1"/>
      <c r="J37" s="1"/>
      <c r="K37" s="1"/>
      <c r="L37" s="1"/>
      <c r="N37" s="1"/>
      <c r="O37" s="6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K37" s="4"/>
      <c r="AL37" s="4"/>
      <c r="AM37" s="4"/>
      <c r="AN37" s="4"/>
      <c r="AO37" s="4"/>
    </row>
    <row r="38" spans="8:41" x14ac:dyDescent="0.2">
      <c r="H38" s="1"/>
      <c r="J38" s="1"/>
      <c r="K38" s="1"/>
      <c r="L38" s="1"/>
      <c r="N38" s="1"/>
      <c r="O38" s="6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K38" s="4"/>
      <c r="AL38" s="4"/>
      <c r="AM38" s="4"/>
      <c r="AN38" s="4"/>
      <c r="AO38" s="4"/>
    </row>
    <row r="39" spans="8:41" x14ac:dyDescent="0.2">
      <c r="H39" s="1"/>
      <c r="J39" s="1"/>
      <c r="K39" s="1"/>
      <c r="L39" s="1"/>
      <c r="N39" s="1"/>
      <c r="O39" s="6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K39" s="4"/>
      <c r="AL39" s="4"/>
      <c r="AM39" s="4"/>
      <c r="AN39" s="4"/>
      <c r="AO39" s="4"/>
    </row>
    <row r="40" spans="8:41" x14ac:dyDescent="0.2">
      <c r="H40" s="1"/>
      <c r="J40" s="1"/>
      <c r="K40" s="1"/>
      <c r="L40" s="1"/>
      <c r="N40" s="1"/>
      <c r="O40" s="6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K40" s="4"/>
      <c r="AL40" s="4"/>
      <c r="AM40" s="4"/>
      <c r="AN40" s="4"/>
      <c r="AO40" s="4"/>
    </row>
    <row r="41" spans="8:41" x14ac:dyDescent="0.2">
      <c r="H41" s="1"/>
      <c r="J41" s="1"/>
      <c r="K41" s="1"/>
      <c r="L41" s="1"/>
      <c r="N41" s="1"/>
      <c r="O41" s="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K41" s="4"/>
      <c r="AL41" s="4"/>
      <c r="AM41" s="4"/>
      <c r="AN41" s="4"/>
      <c r="AO41" s="4"/>
    </row>
    <row r="42" spans="8:41" x14ac:dyDescent="0.2">
      <c r="H42" s="1"/>
      <c r="J42" s="1"/>
      <c r="K42" s="1"/>
      <c r="L42" s="1"/>
      <c r="N42" s="1"/>
      <c r="O42" s="6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 t="s">
        <v>10</v>
      </c>
      <c r="AI42" s="1" t="s">
        <v>11</v>
      </c>
      <c r="AK42" s="4"/>
      <c r="AL42" s="4"/>
      <c r="AM42" s="4"/>
      <c r="AN42" s="4"/>
      <c r="AO42" s="4"/>
    </row>
    <row r="43" spans="8:41" x14ac:dyDescent="0.2">
      <c r="H43" s="1"/>
      <c r="J43" s="1"/>
      <c r="K43" s="1"/>
      <c r="L43" s="1"/>
      <c r="N43" s="1"/>
      <c r="O43" s="6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 t="s">
        <v>12</v>
      </c>
      <c r="AH43" s="1">
        <v>8580.250909090908</v>
      </c>
      <c r="AI43" s="1">
        <v>10236</v>
      </c>
      <c r="AK43" s="4"/>
      <c r="AL43" s="4"/>
      <c r="AM43" s="4"/>
      <c r="AN43" s="4"/>
      <c r="AO43" s="4"/>
    </row>
    <row r="44" spans="8:41" x14ac:dyDescent="0.2">
      <c r="H44" s="1"/>
      <c r="J44" s="1"/>
      <c r="K44" s="1"/>
      <c r="L44" s="1"/>
      <c r="N44" s="1"/>
      <c r="O44" s="6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 t="s">
        <v>13</v>
      </c>
      <c r="AH44" s="1">
        <v>8882.2363636363661</v>
      </c>
      <c r="AI44" s="1">
        <v>21246</v>
      </c>
      <c r="AK44" s="4"/>
      <c r="AL44" s="4"/>
      <c r="AM44" s="4"/>
      <c r="AN44" s="4"/>
      <c r="AO44" s="4"/>
    </row>
    <row r="45" spans="8:41" x14ac:dyDescent="0.2">
      <c r="H45" s="1"/>
      <c r="J45" s="1"/>
      <c r="K45" s="1"/>
      <c r="L45" s="1"/>
      <c r="N45" s="1"/>
      <c r="O45" s="6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 t="s">
        <v>14</v>
      </c>
      <c r="AH45" s="1">
        <v>959.68727272728495</v>
      </c>
      <c r="AI45" s="1">
        <v>9083</v>
      </c>
      <c r="AK45" s="4"/>
      <c r="AL45" s="4"/>
      <c r="AM45" s="4"/>
      <c r="AN45" s="4"/>
      <c r="AO45" s="4"/>
    </row>
    <row r="46" spans="8:41" x14ac:dyDescent="0.2">
      <c r="H46" s="1"/>
      <c r="J46" s="1"/>
      <c r="K46" s="1"/>
      <c r="L46" s="1"/>
      <c r="N46" s="1"/>
      <c r="O46" s="6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 t="s">
        <v>15</v>
      </c>
      <c r="AH46" s="1">
        <v>605.97345454546257</v>
      </c>
      <c r="AI46" s="1">
        <v>5746.3</v>
      </c>
      <c r="AK46" s="4"/>
      <c r="AL46" s="4"/>
      <c r="AM46" s="4"/>
      <c r="AN46" s="4"/>
      <c r="AO46" s="4"/>
    </row>
    <row r="47" spans="8:41" x14ac:dyDescent="0.2">
      <c r="H47" s="1"/>
      <c r="J47" s="1"/>
      <c r="K47" s="1"/>
      <c r="L47" s="1"/>
      <c r="N47" s="1"/>
      <c r="O47" s="6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K47" s="4"/>
      <c r="AL47" s="4"/>
      <c r="AM47" s="4"/>
      <c r="AN47" s="4"/>
      <c r="AO47" s="4"/>
    </row>
    <row r="48" spans="8:41" x14ac:dyDescent="0.2">
      <c r="H48" s="1"/>
      <c r="J48" s="1"/>
      <c r="K48" s="1"/>
      <c r="L48" s="1"/>
      <c r="N48" s="1"/>
      <c r="O48" s="6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K48" s="4"/>
      <c r="AL48" s="4"/>
      <c r="AM48" s="4"/>
      <c r="AN48" s="4"/>
      <c r="AO48" s="4"/>
    </row>
    <row r="49" spans="1:46" x14ac:dyDescent="0.2">
      <c r="H49" s="1"/>
      <c r="J49" s="1"/>
      <c r="K49" s="1"/>
      <c r="L49" s="1"/>
      <c r="N49" s="1"/>
      <c r="O49" s="6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K49" s="4"/>
      <c r="AL49" s="4"/>
      <c r="AM49" s="4"/>
      <c r="AN49" s="4"/>
      <c r="AO49" s="4"/>
    </row>
    <row r="50" spans="1:46" x14ac:dyDescent="0.2">
      <c r="H50" s="1"/>
      <c r="J50" s="1"/>
      <c r="K50" s="1"/>
      <c r="L50" s="1"/>
      <c r="N50" s="1"/>
      <c r="O50" s="6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K50" s="4"/>
      <c r="AL50" s="4"/>
      <c r="AM50" s="4"/>
      <c r="AN50" s="4"/>
      <c r="AO50" s="4"/>
    </row>
    <row r="51" spans="1:46" x14ac:dyDescent="0.2">
      <c r="A51" s="20">
        <v>43836</v>
      </c>
      <c r="B51" s="10">
        <v>0</v>
      </c>
      <c r="C51" s="11">
        <v>3076</v>
      </c>
      <c r="D51" s="11">
        <v>3076</v>
      </c>
      <c r="E51" s="12">
        <v>0</v>
      </c>
      <c r="H51" s="1">
        <f t="shared" ref="H51:H82" si="0">SUM(B42:B50)*I51/9</f>
        <v>0</v>
      </c>
      <c r="I51" s="2">
        <f t="shared" ref="I51:I114" si="1">MIN(I50+0.6/55,0.8)</f>
        <v>1.0909090909090908E-2</v>
      </c>
      <c r="J51" s="3">
        <f t="shared" ref="J51:J110" si="2">I51*100</f>
        <v>1.0909090909090908</v>
      </c>
      <c r="K51" s="3">
        <f t="shared" ref="K51:K82" si="3">100*(-H51/D51)</f>
        <v>0</v>
      </c>
      <c r="L51" s="3"/>
      <c r="M51" s="6">
        <f>M3</f>
        <v>4800</v>
      </c>
      <c r="N51" s="1">
        <f t="shared" ref="N51:N82" si="4">(E51+E50)/M51/2</f>
        <v>0</v>
      </c>
      <c r="O51" s="6">
        <f>O3</f>
        <v>1850</v>
      </c>
      <c r="P51" s="1">
        <v>0</v>
      </c>
      <c r="Q51" s="1">
        <f t="shared" ref="Q51:Q110" si="5">N51+P51</f>
        <v>0</v>
      </c>
      <c r="R51" s="3"/>
      <c r="S51" s="3"/>
      <c r="T51" s="1"/>
      <c r="U51" s="1">
        <f t="shared" ref="U51:U82" si="6">B51*I51</f>
        <v>0</v>
      </c>
      <c r="V51" s="1">
        <f t="shared" ref="V51:V110" si="7">AVERAGE(U43:U51)</f>
        <v>0</v>
      </c>
      <c r="W51" s="1">
        <f t="shared" ref="W51:W82" si="8">B51-U51</f>
        <v>0</v>
      </c>
      <c r="X51" s="3">
        <f t="shared" ref="X51:X82" si="9">100*U51/D51</f>
        <v>0</v>
      </c>
      <c r="Y51" s="3">
        <f t="shared" ref="Y51:Y114" si="10">100*(C51-B51)/D51</f>
        <v>100</v>
      </c>
      <c r="Z51" s="3">
        <f t="shared" ref="Z51:Z114" si="11">100*(V51/D51)</f>
        <v>0</v>
      </c>
      <c r="AA51" s="3">
        <f t="shared" ref="AA51:AA114" si="12">100*W51/D51</f>
        <v>0</v>
      </c>
      <c r="AB51" s="3">
        <f t="shared" ref="AB51:AB82" si="13">100*V51/D51</f>
        <v>0</v>
      </c>
      <c r="AC51" s="3">
        <f t="shared" ref="AC51:AC82" si="14">100*(C51-B51-Q51)/D51</f>
        <v>100</v>
      </c>
      <c r="AD51" s="1"/>
      <c r="AE51" s="1"/>
      <c r="AF51" s="1"/>
      <c r="AG51" s="1"/>
      <c r="AH51" s="1"/>
      <c r="AI51" s="1"/>
      <c r="AK51" s="4"/>
      <c r="AL51" s="4"/>
      <c r="AM51" s="4"/>
      <c r="AN51" s="4"/>
      <c r="AO51" s="4"/>
    </row>
    <row r="52" spans="1:46" x14ac:dyDescent="0.2">
      <c r="A52" s="20">
        <f>A51+7</f>
        <v>43843</v>
      </c>
      <c r="B52" s="10">
        <v>0</v>
      </c>
      <c r="C52" s="11">
        <v>3364</v>
      </c>
      <c r="D52" s="11">
        <v>3311</v>
      </c>
      <c r="E52" s="12">
        <v>0</v>
      </c>
      <c r="H52" s="1">
        <f t="shared" si="0"/>
        <v>0</v>
      </c>
      <c r="I52" s="2">
        <f t="shared" si="1"/>
        <v>2.1818181818181816E-2</v>
      </c>
      <c r="J52" s="3">
        <f t="shared" si="2"/>
        <v>2.1818181818181817</v>
      </c>
      <c r="K52" s="3">
        <f t="shared" si="3"/>
        <v>0</v>
      </c>
      <c r="L52" s="3"/>
      <c r="M52" s="6">
        <f>M51</f>
        <v>4800</v>
      </c>
      <c r="N52" s="1">
        <f t="shared" si="4"/>
        <v>0</v>
      </c>
      <c r="O52" s="6">
        <f>O51</f>
        <v>1850</v>
      </c>
      <c r="P52" s="1">
        <v>0</v>
      </c>
      <c r="Q52" s="1">
        <f t="shared" si="5"/>
        <v>0</v>
      </c>
      <c r="R52" s="3"/>
      <c r="S52" s="3"/>
      <c r="T52" s="1"/>
      <c r="U52" s="1">
        <f t="shared" si="6"/>
        <v>0</v>
      </c>
      <c r="V52" s="1">
        <f t="shared" si="7"/>
        <v>0</v>
      </c>
      <c r="W52" s="1">
        <f t="shared" si="8"/>
        <v>0</v>
      </c>
      <c r="X52" s="3">
        <f t="shared" si="9"/>
        <v>0</v>
      </c>
      <c r="Y52" s="3">
        <f t="shared" si="10"/>
        <v>101.6007248565388</v>
      </c>
      <c r="Z52" s="3">
        <f t="shared" si="11"/>
        <v>0</v>
      </c>
      <c r="AA52" s="3">
        <f t="shared" si="12"/>
        <v>0</v>
      </c>
      <c r="AB52" s="3">
        <f t="shared" si="13"/>
        <v>0</v>
      </c>
      <c r="AC52" s="3">
        <f t="shared" si="14"/>
        <v>101.6007248565388</v>
      </c>
      <c r="AD52" s="1"/>
      <c r="AE52" s="1"/>
      <c r="AF52" s="1"/>
      <c r="AG52" s="1"/>
      <c r="AH52" s="1"/>
      <c r="AI52" s="1"/>
      <c r="AK52" s="4"/>
      <c r="AL52" s="4"/>
      <c r="AM52" s="4"/>
      <c r="AN52" s="4"/>
      <c r="AO52" s="4"/>
    </row>
    <row r="53" spans="1:46" x14ac:dyDescent="0.2">
      <c r="A53" s="20">
        <f t="shared" ref="A53:A116" si="15">A52+7</f>
        <v>43850</v>
      </c>
      <c r="B53" s="10">
        <v>0</v>
      </c>
      <c r="C53" s="11">
        <v>3157</v>
      </c>
      <c r="D53" s="11">
        <v>3344</v>
      </c>
      <c r="E53" s="12">
        <v>0</v>
      </c>
      <c r="H53" s="1">
        <f t="shared" si="0"/>
        <v>0</v>
      </c>
      <c r="I53" s="2">
        <f t="shared" si="1"/>
        <v>3.2727272727272723E-2</v>
      </c>
      <c r="J53" s="3">
        <f t="shared" si="2"/>
        <v>3.2727272727272725</v>
      </c>
      <c r="K53" s="3">
        <f t="shared" si="3"/>
        <v>0</v>
      </c>
      <c r="L53" s="3"/>
      <c r="M53" s="6">
        <f t="shared" ref="M53:M116" si="16">M52</f>
        <v>4800</v>
      </c>
      <c r="N53" s="1">
        <f t="shared" si="4"/>
        <v>0</v>
      </c>
      <c r="O53" s="6">
        <f t="shared" ref="O53:O116" si="17">O52</f>
        <v>1850</v>
      </c>
      <c r="P53" s="1">
        <v>0</v>
      </c>
      <c r="Q53" s="1">
        <f t="shared" si="5"/>
        <v>0</v>
      </c>
      <c r="R53" s="3"/>
      <c r="S53" s="3"/>
      <c r="T53" s="1"/>
      <c r="U53" s="1">
        <f t="shared" si="6"/>
        <v>0</v>
      </c>
      <c r="V53" s="1">
        <f t="shared" si="7"/>
        <v>0</v>
      </c>
      <c r="W53" s="1">
        <f t="shared" si="8"/>
        <v>0</v>
      </c>
      <c r="X53" s="3">
        <f t="shared" si="9"/>
        <v>0</v>
      </c>
      <c r="Y53" s="3">
        <f t="shared" si="10"/>
        <v>94.40789473684211</v>
      </c>
      <c r="Z53" s="3">
        <f t="shared" si="11"/>
        <v>0</v>
      </c>
      <c r="AA53" s="3">
        <f t="shared" si="12"/>
        <v>0</v>
      </c>
      <c r="AB53" s="3">
        <f t="shared" si="13"/>
        <v>0</v>
      </c>
      <c r="AC53" s="3">
        <f t="shared" si="14"/>
        <v>94.40789473684211</v>
      </c>
      <c r="AD53" s="1"/>
      <c r="AE53" s="1"/>
      <c r="AF53" s="1"/>
      <c r="AG53" s="1"/>
      <c r="AH53" s="1"/>
      <c r="AI53" s="1"/>
      <c r="AK53" s="4"/>
      <c r="AL53" s="4"/>
      <c r="AM53" s="4"/>
      <c r="AN53" s="4"/>
      <c r="AO53" s="4"/>
    </row>
    <row r="54" spans="1:46" x14ac:dyDescent="0.2">
      <c r="A54" s="20">
        <f t="shared" si="15"/>
        <v>43857</v>
      </c>
      <c r="B54" s="10">
        <v>0</v>
      </c>
      <c r="C54" s="11">
        <v>3046</v>
      </c>
      <c r="D54" s="11">
        <v>3392</v>
      </c>
      <c r="E54" s="12">
        <v>0</v>
      </c>
      <c r="H54" s="1">
        <f t="shared" si="0"/>
        <v>0</v>
      </c>
      <c r="I54" s="2">
        <f t="shared" si="1"/>
        <v>4.3636363636363633E-2</v>
      </c>
      <c r="J54" s="3">
        <f t="shared" si="2"/>
        <v>4.3636363636363633</v>
      </c>
      <c r="K54" s="3">
        <f t="shared" si="3"/>
        <v>0</v>
      </c>
      <c r="L54" s="3"/>
      <c r="M54" s="6">
        <f t="shared" si="16"/>
        <v>4800</v>
      </c>
      <c r="N54" s="1">
        <f t="shared" si="4"/>
        <v>0</v>
      </c>
      <c r="O54" s="6">
        <f t="shared" si="17"/>
        <v>1850</v>
      </c>
      <c r="P54" s="1">
        <v>0</v>
      </c>
      <c r="Q54" s="1">
        <f t="shared" si="5"/>
        <v>0</v>
      </c>
      <c r="R54" s="3"/>
      <c r="S54" s="3"/>
      <c r="T54" s="1"/>
      <c r="U54" s="1">
        <f t="shared" si="6"/>
        <v>0</v>
      </c>
      <c r="V54" s="1">
        <f t="shared" si="7"/>
        <v>0</v>
      </c>
      <c r="W54" s="1">
        <f t="shared" si="8"/>
        <v>0</v>
      </c>
      <c r="X54" s="3">
        <f t="shared" si="9"/>
        <v>0</v>
      </c>
      <c r="Y54" s="3">
        <f t="shared" si="10"/>
        <v>89.799528301886795</v>
      </c>
      <c r="Z54" s="3">
        <f t="shared" si="11"/>
        <v>0</v>
      </c>
      <c r="AA54" s="3">
        <f t="shared" si="12"/>
        <v>0</v>
      </c>
      <c r="AB54" s="3">
        <f t="shared" si="13"/>
        <v>0</v>
      </c>
      <c r="AC54" s="3">
        <f t="shared" si="14"/>
        <v>89.799528301886795</v>
      </c>
      <c r="AD54" s="1"/>
      <c r="AE54" s="1"/>
      <c r="AF54" s="1"/>
      <c r="AG54" s="1"/>
      <c r="AH54" s="1"/>
      <c r="AI54" s="1"/>
      <c r="AK54" s="4"/>
      <c r="AL54" s="4"/>
      <c r="AM54" s="4"/>
      <c r="AN54" s="4"/>
      <c r="AO54" s="4"/>
    </row>
    <row r="55" spans="1:46" x14ac:dyDescent="0.2">
      <c r="A55" s="20">
        <f t="shared" si="15"/>
        <v>43864</v>
      </c>
      <c r="B55" s="10">
        <v>0</v>
      </c>
      <c r="C55" s="11">
        <v>3164</v>
      </c>
      <c r="D55" s="11">
        <v>3407</v>
      </c>
      <c r="E55" s="12">
        <v>0</v>
      </c>
      <c r="H55" s="1">
        <f t="shared" si="0"/>
        <v>0</v>
      </c>
      <c r="I55" s="2">
        <f t="shared" si="1"/>
        <v>5.4545454545454543E-2</v>
      </c>
      <c r="J55" s="3">
        <f t="shared" si="2"/>
        <v>5.4545454545454541</v>
      </c>
      <c r="K55" s="3">
        <f t="shared" si="3"/>
        <v>0</v>
      </c>
      <c r="L55" s="3"/>
      <c r="M55" s="6">
        <f t="shared" si="16"/>
        <v>4800</v>
      </c>
      <c r="N55" s="1">
        <f t="shared" si="4"/>
        <v>0</v>
      </c>
      <c r="O55" s="6">
        <f t="shared" si="17"/>
        <v>1850</v>
      </c>
      <c r="P55" s="1">
        <v>0</v>
      </c>
      <c r="Q55" s="1">
        <f t="shared" si="5"/>
        <v>0</v>
      </c>
      <c r="R55" s="3"/>
      <c r="S55" s="3"/>
      <c r="T55" s="1"/>
      <c r="U55" s="1">
        <f t="shared" si="6"/>
        <v>0</v>
      </c>
      <c r="V55" s="1">
        <f t="shared" si="7"/>
        <v>0</v>
      </c>
      <c r="W55" s="1">
        <f t="shared" si="8"/>
        <v>0</v>
      </c>
      <c r="X55" s="3">
        <f t="shared" si="9"/>
        <v>0</v>
      </c>
      <c r="Y55" s="3">
        <f t="shared" si="10"/>
        <v>92.867625476959205</v>
      </c>
      <c r="Z55" s="3">
        <f t="shared" si="11"/>
        <v>0</v>
      </c>
      <c r="AA55" s="3">
        <f t="shared" si="12"/>
        <v>0</v>
      </c>
      <c r="AB55" s="3">
        <f t="shared" si="13"/>
        <v>0</v>
      </c>
      <c r="AC55" s="3">
        <f t="shared" si="14"/>
        <v>92.867625476959205</v>
      </c>
      <c r="AD55" s="1"/>
      <c r="AE55" s="1"/>
      <c r="AF55" s="1"/>
      <c r="AG55" s="1"/>
      <c r="AH55" s="1"/>
      <c r="AI55" s="1"/>
      <c r="AK55" s="4"/>
      <c r="AL55" s="4"/>
      <c r="AM55" s="4"/>
      <c r="AN55" s="4"/>
      <c r="AO55" s="4"/>
    </row>
    <row r="56" spans="1:46" x14ac:dyDescent="0.2">
      <c r="A56" s="20">
        <f t="shared" si="15"/>
        <v>43871</v>
      </c>
      <c r="B56" s="10">
        <v>0</v>
      </c>
      <c r="C56" s="11">
        <v>3196</v>
      </c>
      <c r="D56" s="11">
        <v>3401</v>
      </c>
      <c r="E56" s="12">
        <v>0</v>
      </c>
      <c r="H56" s="1">
        <f t="shared" si="0"/>
        <v>0</v>
      </c>
      <c r="I56" s="2">
        <f t="shared" si="1"/>
        <v>6.5454545454545446E-2</v>
      </c>
      <c r="J56" s="3">
        <f t="shared" si="2"/>
        <v>6.545454545454545</v>
      </c>
      <c r="K56" s="3">
        <f t="shared" si="3"/>
        <v>0</v>
      </c>
      <c r="L56" s="3"/>
      <c r="M56" s="6">
        <f t="shared" si="16"/>
        <v>4800</v>
      </c>
      <c r="N56" s="1">
        <f t="shared" si="4"/>
        <v>0</v>
      </c>
      <c r="O56" s="6">
        <f t="shared" si="17"/>
        <v>1850</v>
      </c>
      <c r="P56" s="1">
        <v>0</v>
      </c>
      <c r="Q56" s="1">
        <f t="shared" si="5"/>
        <v>0</v>
      </c>
      <c r="R56" s="3"/>
      <c r="S56" s="3"/>
      <c r="T56" s="1"/>
      <c r="U56" s="1">
        <f t="shared" si="6"/>
        <v>0</v>
      </c>
      <c r="V56" s="1">
        <f t="shared" si="7"/>
        <v>0</v>
      </c>
      <c r="W56" s="1">
        <f t="shared" si="8"/>
        <v>0</v>
      </c>
      <c r="X56" s="3">
        <f t="shared" si="9"/>
        <v>0</v>
      </c>
      <c r="Y56" s="3">
        <f t="shared" si="10"/>
        <v>93.97236107027345</v>
      </c>
      <c r="Z56" s="3">
        <f t="shared" si="11"/>
        <v>0</v>
      </c>
      <c r="AA56" s="3">
        <f t="shared" si="12"/>
        <v>0</v>
      </c>
      <c r="AB56" s="3">
        <f t="shared" si="13"/>
        <v>0</v>
      </c>
      <c r="AC56" s="3">
        <f t="shared" si="14"/>
        <v>93.97236107027345</v>
      </c>
      <c r="AD56" s="1"/>
      <c r="AE56" s="1"/>
      <c r="AF56" s="1"/>
      <c r="AG56" s="1"/>
      <c r="AH56" s="1"/>
      <c r="AI56" s="1"/>
      <c r="AK56" s="4"/>
      <c r="AL56" s="4"/>
      <c r="AM56" s="4"/>
      <c r="AN56" s="4"/>
      <c r="AO56" s="4"/>
    </row>
    <row r="57" spans="1:46" x14ac:dyDescent="0.2">
      <c r="A57" s="20">
        <f t="shared" si="15"/>
        <v>43878</v>
      </c>
      <c r="B57" s="10">
        <v>0</v>
      </c>
      <c r="C57" s="11">
        <v>3198</v>
      </c>
      <c r="D57" s="11">
        <v>3408</v>
      </c>
      <c r="E57" s="12">
        <v>0</v>
      </c>
      <c r="H57" s="1">
        <f t="shared" si="0"/>
        <v>0</v>
      </c>
      <c r="I57" s="2">
        <f t="shared" si="1"/>
        <v>7.6363636363636356E-2</v>
      </c>
      <c r="J57" s="3">
        <f t="shared" si="2"/>
        <v>7.6363636363636358</v>
      </c>
      <c r="K57" s="3">
        <f t="shared" si="3"/>
        <v>0</v>
      </c>
      <c r="L57" s="3"/>
      <c r="M57" s="6">
        <f t="shared" si="16"/>
        <v>4800</v>
      </c>
      <c r="N57" s="1">
        <f t="shared" si="4"/>
        <v>0</v>
      </c>
      <c r="O57" s="6">
        <f t="shared" si="17"/>
        <v>1850</v>
      </c>
      <c r="P57" s="1">
        <v>0</v>
      </c>
      <c r="Q57" s="1">
        <f t="shared" si="5"/>
        <v>0</v>
      </c>
      <c r="R57" s="3"/>
      <c r="S57" s="3"/>
      <c r="T57" s="1"/>
      <c r="U57" s="1">
        <f t="shared" si="6"/>
        <v>0</v>
      </c>
      <c r="V57" s="1">
        <f t="shared" si="7"/>
        <v>0</v>
      </c>
      <c r="W57" s="1">
        <f t="shared" si="8"/>
        <v>0</v>
      </c>
      <c r="X57" s="3">
        <f t="shared" si="9"/>
        <v>0</v>
      </c>
      <c r="Y57" s="3">
        <f t="shared" si="10"/>
        <v>93.838028169014081</v>
      </c>
      <c r="Z57" s="3">
        <f t="shared" si="11"/>
        <v>0</v>
      </c>
      <c r="AA57" s="3">
        <f t="shared" si="12"/>
        <v>0</v>
      </c>
      <c r="AB57" s="3">
        <f t="shared" si="13"/>
        <v>0</v>
      </c>
      <c r="AC57" s="3">
        <f t="shared" si="14"/>
        <v>93.838028169014081</v>
      </c>
      <c r="AD57" s="1"/>
      <c r="AE57" s="1"/>
      <c r="AF57" s="1"/>
      <c r="AG57" s="1"/>
      <c r="AH57" s="1"/>
      <c r="AI57" s="1"/>
      <c r="AK57" s="4"/>
      <c r="AL57" s="4"/>
      <c r="AM57" s="4"/>
      <c r="AN57" s="4"/>
      <c r="AO57" s="4"/>
    </row>
    <row r="58" spans="1:46" x14ac:dyDescent="0.2">
      <c r="A58" s="20">
        <f t="shared" si="15"/>
        <v>43885</v>
      </c>
      <c r="B58" s="10">
        <v>0</v>
      </c>
      <c r="C58" s="11">
        <v>2959</v>
      </c>
      <c r="D58" s="11">
        <v>3387</v>
      </c>
      <c r="E58" s="12">
        <v>0</v>
      </c>
      <c r="H58" s="1">
        <f t="shared" si="0"/>
        <v>0</v>
      </c>
      <c r="I58" s="2">
        <f t="shared" si="1"/>
        <v>8.7272727272727266E-2</v>
      </c>
      <c r="J58" s="3">
        <f t="shared" si="2"/>
        <v>8.7272727272727266</v>
      </c>
      <c r="K58" s="3">
        <f t="shared" si="3"/>
        <v>0</v>
      </c>
      <c r="L58" s="3"/>
      <c r="M58" s="6">
        <f t="shared" si="16"/>
        <v>4800</v>
      </c>
      <c r="N58" s="1">
        <f t="shared" si="4"/>
        <v>0</v>
      </c>
      <c r="O58" s="6">
        <f t="shared" si="17"/>
        <v>1850</v>
      </c>
      <c r="P58" s="1">
        <v>0</v>
      </c>
      <c r="Q58" s="1">
        <f t="shared" si="5"/>
        <v>0</v>
      </c>
      <c r="R58" s="3"/>
      <c r="S58" s="3"/>
      <c r="T58" s="1"/>
      <c r="U58" s="1">
        <f t="shared" si="6"/>
        <v>0</v>
      </c>
      <c r="V58" s="1">
        <f t="shared" si="7"/>
        <v>0</v>
      </c>
      <c r="W58" s="1">
        <f t="shared" si="8"/>
        <v>0</v>
      </c>
      <c r="X58" s="3">
        <f t="shared" si="9"/>
        <v>0</v>
      </c>
      <c r="Y58" s="3">
        <f t="shared" si="10"/>
        <v>87.363448479480368</v>
      </c>
      <c r="Z58" s="3">
        <f t="shared" si="11"/>
        <v>0</v>
      </c>
      <c r="AA58" s="3">
        <f t="shared" si="12"/>
        <v>0</v>
      </c>
      <c r="AB58" s="3">
        <f t="shared" si="13"/>
        <v>0</v>
      </c>
      <c r="AC58" s="3">
        <f t="shared" si="14"/>
        <v>87.363448479480368</v>
      </c>
      <c r="AD58" s="1"/>
      <c r="AE58" s="1"/>
      <c r="AF58" s="1"/>
      <c r="AG58" s="1"/>
      <c r="AH58" s="1"/>
      <c r="AI58" s="1"/>
      <c r="AK58" s="4"/>
      <c r="AL58" s="4"/>
      <c r="AM58" s="4"/>
      <c r="AN58" s="4"/>
      <c r="AO58" s="4"/>
      <c r="AS58" s="3">
        <f>100*(C58-B58)/D58</f>
        <v>87.363448479480368</v>
      </c>
      <c r="AT58" s="3">
        <f>100*B58/D58</f>
        <v>0</v>
      </c>
    </row>
    <row r="59" spans="1:46" x14ac:dyDescent="0.2">
      <c r="A59" s="20">
        <f t="shared" si="15"/>
        <v>43892</v>
      </c>
      <c r="B59" s="10">
        <v>0</v>
      </c>
      <c r="C59" s="11">
        <v>3098</v>
      </c>
      <c r="D59" s="11">
        <v>3352</v>
      </c>
      <c r="E59" s="12">
        <v>0</v>
      </c>
      <c r="H59" s="1">
        <f t="shared" si="0"/>
        <v>0</v>
      </c>
      <c r="I59" s="2">
        <f t="shared" si="1"/>
        <v>9.8181818181818176E-2</v>
      </c>
      <c r="J59" s="3">
        <f t="shared" si="2"/>
        <v>9.8181818181818183</v>
      </c>
      <c r="K59" s="3">
        <f t="shared" si="3"/>
        <v>0</v>
      </c>
      <c r="L59" s="3"/>
      <c r="M59" s="6">
        <f t="shared" si="16"/>
        <v>4800</v>
      </c>
      <c r="N59" s="1">
        <f t="shared" si="4"/>
        <v>0</v>
      </c>
      <c r="O59" s="6">
        <f t="shared" si="17"/>
        <v>1850</v>
      </c>
      <c r="P59" s="1">
        <v>0</v>
      </c>
      <c r="Q59" s="1">
        <f t="shared" si="5"/>
        <v>0</v>
      </c>
      <c r="R59" s="3"/>
      <c r="S59" s="3"/>
      <c r="T59" s="1"/>
      <c r="U59" s="1">
        <f t="shared" si="6"/>
        <v>0</v>
      </c>
      <c r="V59" s="1">
        <f t="shared" si="7"/>
        <v>0</v>
      </c>
      <c r="W59" s="1">
        <f t="shared" si="8"/>
        <v>0</v>
      </c>
      <c r="X59" s="3">
        <f t="shared" si="9"/>
        <v>0</v>
      </c>
      <c r="Y59" s="3">
        <f t="shared" si="10"/>
        <v>92.422434367541769</v>
      </c>
      <c r="Z59" s="3">
        <f t="shared" si="11"/>
        <v>0</v>
      </c>
      <c r="AA59" s="3">
        <f t="shared" si="12"/>
        <v>0</v>
      </c>
      <c r="AB59" s="3">
        <f t="shared" si="13"/>
        <v>0</v>
      </c>
      <c r="AC59" s="3">
        <f t="shared" si="14"/>
        <v>92.422434367541769</v>
      </c>
      <c r="AD59" s="1"/>
      <c r="AE59" s="1">
        <f>AE58+B59</f>
        <v>0</v>
      </c>
      <c r="AF59" s="1">
        <f>AF58+B59*(1-I59)</f>
        <v>0</v>
      </c>
      <c r="AG59" s="1">
        <f>AG58+C59-D59-W59</f>
        <v>-254</v>
      </c>
      <c r="AH59" s="1">
        <f>AH58+E59</f>
        <v>0</v>
      </c>
      <c r="AI59" s="1">
        <f>E59/170</f>
        <v>0</v>
      </c>
      <c r="AK59" s="5">
        <f>U59-V59</f>
        <v>0</v>
      </c>
      <c r="AL59" s="5">
        <f>AL58+C59-D59-AK59</f>
        <v>-254</v>
      </c>
      <c r="AM59" s="5">
        <f>AM58+W59</f>
        <v>0</v>
      </c>
      <c r="AN59" s="5">
        <f>AN58+Q59</f>
        <v>0</v>
      </c>
      <c r="AO59" s="5"/>
      <c r="AS59" s="3">
        <f>100*(C59-B59)/D59</f>
        <v>92.422434367541769</v>
      </c>
      <c r="AT59" s="3">
        <f>100*B59/D59</f>
        <v>0</v>
      </c>
    </row>
    <row r="60" spans="1:46" x14ac:dyDescent="0.2">
      <c r="A60" s="20">
        <f t="shared" si="15"/>
        <v>43899</v>
      </c>
      <c r="B60" s="10">
        <v>5</v>
      </c>
      <c r="C60" s="11">
        <v>3107</v>
      </c>
      <c r="D60" s="11">
        <v>3315</v>
      </c>
      <c r="E60" s="12">
        <v>0</v>
      </c>
      <c r="H60" s="1">
        <f t="shared" si="0"/>
        <v>0</v>
      </c>
      <c r="I60" s="2">
        <f t="shared" si="1"/>
        <v>0.10909090909090909</v>
      </c>
      <c r="J60" s="3">
        <f t="shared" si="2"/>
        <v>10.909090909090908</v>
      </c>
      <c r="K60" s="3">
        <f t="shared" si="3"/>
        <v>0</v>
      </c>
      <c r="L60" s="3"/>
      <c r="M60" s="6">
        <f t="shared" si="16"/>
        <v>4800</v>
      </c>
      <c r="N60" s="1">
        <f t="shared" si="4"/>
        <v>0</v>
      </c>
      <c r="O60" s="6">
        <f t="shared" si="17"/>
        <v>1850</v>
      </c>
      <c r="P60" s="1">
        <v>0</v>
      </c>
      <c r="Q60" s="1">
        <f t="shared" si="5"/>
        <v>0</v>
      </c>
      <c r="R60" s="3"/>
      <c r="S60" s="3"/>
      <c r="T60" s="1"/>
      <c r="U60" s="1">
        <f t="shared" si="6"/>
        <v>0.54545454545454541</v>
      </c>
      <c r="V60" s="1">
        <f t="shared" si="7"/>
        <v>6.0606060606060601E-2</v>
      </c>
      <c r="W60" s="1">
        <f t="shared" si="8"/>
        <v>4.454545454545455</v>
      </c>
      <c r="X60" s="3">
        <f t="shared" si="9"/>
        <v>1.6454134101192924E-2</v>
      </c>
      <c r="Y60" s="3">
        <f t="shared" si="10"/>
        <v>93.574660633484157</v>
      </c>
      <c r="Z60" s="3">
        <f t="shared" si="11"/>
        <v>1.8282371223547692E-3</v>
      </c>
      <c r="AA60" s="3">
        <f t="shared" si="12"/>
        <v>0.13437542849307557</v>
      </c>
      <c r="AB60" s="3">
        <f t="shared" si="13"/>
        <v>1.828237122354769E-3</v>
      </c>
      <c r="AC60" s="3">
        <f t="shared" si="14"/>
        <v>93.574660633484157</v>
      </c>
      <c r="AD60" s="1"/>
      <c r="AE60" s="1">
        <f>AE59+B60</f>
        <v>5</v>
      </c>
      <c r="AF60" s="1">
        <f>AF59+B60*(1-I60)</f>
        <v>4.4545454545454541</v>
      </c>
      <c r="AG60" s="1">
        <f>AG59+C60-D60-W60</f>
        <v>-466.45454545454544</v>
      </c>
      <c r="AH60" s="1">
        <f>AH59+E60</f>
        <v>0</v>
      </c>
      <c r="AI60" s="1">
        <f>E60/170</f>
        <v>0</v>
      </c>
      <c r="AK60" s="5">
        <f>U60-V60</f>
        <v>0.48484848484848481</v>
      </c>
      <c r="AL60" s="5">
        <f>AL59+C60-D60-AK60</f>
        <v>-462.4848484848485</v>
      </c>
      <c r="AM60" s="5">
        <f>AM59+W60</f>
        <v>4.454545454545455</v>
      </c>
      <c r="AN60" s="5">
        <f>AN59+Q60</f>
        <v>0</v>
      </c>
      <c r="AO60" s="5"/>
      <c r="AS60" s="3">
        <f>100*(C60-B60)/D60</f>
        <v>93.574660633484157</v>
      </c>
      <c r="AT60" s="3">
        <f>100*B60/D60</f>
        <v>0.15082956259426847</v>
      </c>
    </row>
    <row r="61" spans="1:46" x14ac:dyDescent="0.2">
      <c r="A61" s="20">
        <f t="shared" si="15"/>
        <v>43906</v>
      </c>
      <c r="B61" s="10">
        <v>35</v>
      </c>
      <c r="C61" s="11">
        <v>3218</v>
      </c>
      <c r="D61" s="11">
        <v>3253</v>
      </c>
      <c r="E61" s="12">
        <v>0</v>
      </c>
      <c r="H61" s="1">
        <f t="shared" si="0"/>
        <v>6.6666666666666666E-2</v>
      </c>
      <c r="I61" s="2">
        <f t="shared" si="1"/>
        <v>0.12</v>
      </c>
      <c r="J61" s="3">
        <f t="shared" si="2"/>
        <v>12</v>
      </c>
      <c r="K61" s="3">
        <f t="shared" si="3"/>
        <v>-2.0493903063838505E-3</v>
      </c>
      <c r="L61" s="3"/>
      <c r="M61" s="6">
        <f t="shared" si="16"/>
        <v>4800</v>
      </c>
      <c r="N61" s="1">
        <f t="shared" si="4"/>
        <v>0</v>
      </c>
      <c r="O61" s="6">
        <f t="shared" si="17"/>
        <v>1850</v>
      </c>
      <c r="P61" s="1">
        <v>0</v>
      </c>
      <c r="Q61" s="1">
        <f t="shared" si="5"/>
        <v>0</v>
      </c>
      <c r="R61" s="3"/>
      <c r="S61" s="3"/>
      <c r="T61" s="1"/>
      <c r="U61" s="1">
        <f t="shared" si="6"/>
        <v>4.2</v>
      </c>
      <c r="V61" s="1">
        <f t="shared" si="7"/>
        <v>0.52727272727272734</v>
      </c>
      <c r="W61" s="1">
        <f t="shared" si="8"/>
        <v>30.8</v>
      </c>
      <c r="X61" s="3">
        <f t="shared" si="9"/>
        <v>0.12911158930218261</v>
      </c>
      <c r="Y61" s="3">
        <f t="shared" si="10"/>
        <v>97.848140178296958</v>
      </c>
      <c r="Z61" s="3">
        <f t="shared" si="11"/>
        <v>1.6208814241399548E-2</v>
      </c>
      <c r="AA61" s="3">
        <f t="shared" si="12"/>
        <v>0.94681832154933909</v>
      </c>
      <c r="AB61" s="3">
        <f t="shared" si="13"/>
        <v>1.6208814241399548E-2</v>
      </c>
      <c r="AC61" s="3">
        <f t="shared" si="14"/>
        <v>97.848140178296958</v>
      </c>
      <c r="AD61" s="1"/>
      <c r="AE61" s="1">
        <f>AE60+B61</f>
        <v>40</v>
      </c>
      <c r="AF61" s="1">
        <f>AF60+B61*(1-I61)</f>
        <v>35.254545454545458</v>
      </c>
      <c r="AG61" s="1">
        <f>AG60+C61-D61-W61</f>
        <v>-532.25454545454545</v>
      </c>
      <c r="AH61" s="1">
        <f>AH60+E61</f>
        <v>0</v>
      </c>
      <c r="AI61" s="1">
        <f>E61/170</f>
        <v>0</v>
      </c>
      <c r="AK61" s="5">
        <f>U61-V61</f>
        <v>3.6727272727272728</v>
      </c>
      <c r="AL61" s="5">
        <f>AL60+C61-D61-AK61</f>
        <v>-501.15757575757578</v>
      </c>
      <c r="AM61" s="5">
        <f>AM60+W61</f>
        <v>35.254545454545458</v>
      </c>
      <c r="AN61" s="5">
        <f>AN60+Q61</f>
        <v>0</v>
      </c>
      <c r="AO61" s="5"/>
      <c r="AS61" s="3">
        <f>100*(C61-B61)/D61</f>
        <v>97.848140178296958</v>
      </c>
      <c r="AT61" s="3">
        <f>100*B61/D61</f>
        <v>1.0759299108515217</v>
      </c>
    </row>
    <row r="62" spans="1:46" x14ac:dyDescent="0.2">
      <c r="A62" s="20">
        <f t="shared" si="15"/>
        <v>43913</v>
      </c>
      <c r="B62" s="10">
        <v>412</v>
      </c>
      <c r="C62" s="11">
        <v>3614</v>
      </c>
      <c r="D62" s="11">
        <v>3174</v>
      </c>
      <c r="E62" s="12">
        <v>0</v>
      </c>
      <c r="H62" s="1">
        <f t="shared" si="0"/>
        <v>0.58181818181818168</v>
      </c>
      <c r="I62" s="2">
        <f t="shared" si="1"/>
        <v>0.13090909090909089</v>
      </c>
      <c r="J62" s="3">
        <f t="shared" si="2"/>
        <v>13.09090909090909</v>
      </c>
      <c r="K62" s="3">
        <f t="shared" si="3"/>
        <v>-1.8330755570831182E-2</v>
      </c>
      <c r="L62" s="3"/>
      <c r="M62" s="6">
        <f t="shared" si="16"/>
        <v>4800</v>
      </c>
      <c r="N62" s="1">
        <f t="shared" si="4"/>
        <v>0</v>
      </c>
      <c r="O62" s="6">
        <f t="shared" si="17"/>
        <v>1850</v>
      </c>
      <c r="P62" s="1">
        <v>0</v>
      </c>
      <c r="Q62" s="1">
        <f t="shared" si="5"/>
        <v>0</v>
      </c>
      <c r="R62" s="3"/>
      <c r="S62" s="3"/>
      <c r="T62" s="1"/>
      <c r="U62" s="1">
        <f t="shared" si="6"/>
        <v>53.93454545454545</v>
      </c>
      <c r="V62" s="1">
        <f t="shared" si="7"/>
        <v>6.52</v>
      </c>
      <c r="W62" s="1">
        <f t="shared" si="8"/>
        <v>358.06545454545454</v>
      </c>
      <c r="X62" s="3">
        <f t="shared" si="9"/>
        <v>1.6992610414160507</v>
      </c>
      <c r="Y62" s="3">
        <f t="shared" si="10"/>
        <v>100.88216761184626</v>
      </c>
      <c r="Z62" s="3">
        <f t="shared" si="11"/>
        <v>0.20541902961562697</v>
      </c>
      <c r="AA62" s="3">
        <f t="shared" si="12"/>
        <v>11.281205247178782</v>
      </c>
      <c r="AB62" s="3">
        <f t="shared" si="13"/>
        <v>0.20541902961562697</v>
      </c>
      <c r="AC62" s="3">
        <f t="shared" si="14"/>
        <v>100.88216761184626</v>
      </c>
      <c r="AD62" s="1"/>
      <c r="AE62" s="1">
        <f>AE61+B62</f>
        <v>452</v>
      </c>
      <c r="AF62" s="1">
        <f>AF61+B62*(1-I62)</f>
        <v>393.32</v>
      </c>
      <c r="AG62" s="1">
        <f>AG61+C62-D62-W62</f>
        <v>-450.31999999999977</v>
      </c>
      <c r="AH62" s="1">
        <f>AH61+E62</f>
        <v>0</v>
      </c>
      <c r="AI62" s="1">
        <f>E62/170</f>
        <v>0</v>
      </c>
      <c r="AK62" s="5">
        <f>U62-V62</f>
        <v>47.414545454545447</v>
      </c>
      <c r="AL62" s="5">
        <f>AL61+C62-D62-AK62</f>
        <v>-108.57212121212106</v>
      </c>
      <c r="AM62" s="5">
        <f>AM61+W62</f>
        <v>393.32</v>
      </c>
      <c r="AN62" s="5">
        <f>AN61+Q62</f>
        <v>0</v>
      </c>
      <c r="AO62" s="5"/>
      <c r="AS62" s="3">
        <f>100*(C62-B62)/D62</f>
        <v>100.88216761184626</v>
      </c>
      <c r="AT62" s="3">
        <f>100*B62/D62</f>
        <v>12.980466288594833</v>
      </c>
    </row>
    <row r="63" spans="1:46" x14ac:dyDescent="0.2">
      <c r="A63" s="20">
        <f t="shared" si="15"/>
        <v>43920</v>
      </c>
      <c r="B63" s="10">
        <v>1250</v>
      </c>
      <c r="C63" s="11">
        <v>4458</v>
      </c>
      <c r="D63" s="11">
        <v>3104</v>
      </c>
      <c r="E63" s="12">
        <v>0</v>
      </c>
      <c r="H63" s="1">
        <f t="shared" si="0"/>
        <v>7.1224242424242412</v>
      </c>
      <c r="I63" s="2">
        <f t="shared" si="1"/>
        <v>0.14181818181818179</v>
      </c>
      <c r="J63" s="3">
        <f t="shared" si="2"/>
        <v>14.181818181818178</v>
      </c>
      <c r="K63" s="3">
        <f t="shared" si="3"/>
        <v>-0.22945954389253354</v>
      </c>
      <c r="L63" s="3"/>
      <c r="M63" s="6">
        <f t="shared" si="16"/>
        <v>4800</v>
      </c>
      <c r="N63" s="1">
        <f t="shared" si="4"/>
        <v>0</v>
      </c>
      <c r="O63" s="6">
        <f t="shared" si="17"/>
        <v>1850</v>
      </c>
      <c r="P63" s="1">
        <v>0</v>
      </c>
      <c r="Q63" s="1">
        <f t="shared" si="5"/>
        <v>0</v>
      </c>
      <c r="R63" s="3"/>
      <c r="S63" s="3"/>
      <c r="T63" s="1"/>
      <c r="U63" s="1">
        <f t="shared" si="6"/>
        <v>177.27272727272722</v>
      </c>
      <c r="V63" s="1">
        <f t="shared" si="7"/>
        <v>26.216969696969688</v>
      </c>
      <c r="W63" s="1">
        <f t="shared" si="8"/>
        <v>1072.7272727272727</v>
      </c>
      <c r="X63" s="3">
        <f t="shared" si="9"/>
        <v>5.7111059044048718</v>
      </c>
      <c r="Y63" s="3">
        <f t="shared" si="10"/>
        <v>103.35051546391753</v>
      </c>
      <c r="Z63" s="3">
        <f t="shared" si="11"/>
        <v>0.844618869103405</v>
      </c>
      <c r="AA63" s="3">
        <f t="shared" si="12"/>
        <v>34.559512652296156</v>
      </c>
      <c r="AB63" s="3">
        <f t="shared" si="13"/>
        <v>0.84461886910340489</v>
      </c>
      <c r="AC63" s="3">
        <f t="shared" si="14"/>
        <v>103.35051546391753</v>
      </c>
      <c r="AD63" s="1"/>
      <c r="AE63" s="1">
        <f>AE62+B63</f>
        <v>1702</v>
      </c>
      <c r="AF63" s="1">
        <f>AF62+B63*(1-I63)</f>
        <v>1466.0472727272727</v>
      </c>
      <c r="AG63" s="1">
        <f>AG62+C63-D63-W63</f>
        <v>-169.04727272727246</v>
      </c>
      <c r="AH63" s="1">
        <f>AH62+E63</f>
        <v>0</v>
      </c>
      <c r="AI63" s="1">
        <f>E63/170</f>
        <v>0</v>
      </c>
      <c r="AK63" s="5">
        <f>U63-V63</f>
        <v>151.05575757575753</v>
      </c>
      <c r="AL63" s="5">
        <f>AL62+C63-D63-AK63</f>
        <v>1094.3721212121218</v>
      </c>
      <c r="AM63" s="5">
        <f>AM62+W63</f>
        <v>1466.0472727272727</v>
      </c>
      <c r="AN63" s="5">
        <f>AN62+Q63</f>
        <v>0</v>
      </c>
      <c r="AO63" s="5"/>
      <c r="AQ63" s="3"/>
      <c r="AS63" s="3">
        <f>100*(C63-B63)/D63</f>
        <v>103.35051546391753</v>
      </c>
      <c r="AT63" s="3">
        <f>100*B63/D63</f>
        <v>40.270618556701031</v>
      </c>
    </row>
    <row r="64" spans="1:46" x14ac:dyDescent="0.2">
      <c r="A64" s="20">
        <f t="shared" si="15"/>
        <v>43927</v>
      </c>
      <c r="B64" s="10">
        <v>1921</v>
      </c>
      <c r="C64" s="11">
        <v>5085</v>
      </c>
      <c r="D64" s="11">
        <v>3024</v>
      </c>
      <c r="E64" s="12">
        <v>0</v>
      </c>
      <c r="H64" s="1">
        <f t="shared" si="0"/>
        <v>28.882424242424236</v>
      </c>
      <c r="I64" s="2">
        <f t="shared" si="1"/>
        <v>0.15272727272727268</v>
      </c>
      <c r="J64" s="3">
        <f t="shared" si="2"/>
        <v>15.272727272727268</v>
      </c>
      <c r="K64" s="3">
        <f t="shared" si="3"/>
        <v>-0.9551066217732882</v>
      </c>
      <c r="L64" s="3"/>
      <c r="M64" s="6">
        <f t="shared" si="16"/>
        <v>4800</v>
      </c>
      <c r="N64" s="1">
        <f t="shared" si="4"/>
        <v>0</v>
      </c>
      <c r="O64" s="6">
        <f t="shared" si="17"/>
        <v>1850</v>
      </c>
      <c r="P64" s="1">
        <v>0</v>
      </c>
      <c r="Q64" s="1">
        <f t="shared" si="5"/>
        <v>0</v>
      </c>
      <c r="R64" s="3"/>
      <c r="S64" s="3"/>
      <c r="T64" s="1"/>
      <c r="U64" s="1">
        <f t="shared" si="6"/>
        <v>293.38909090909084</v>
      </c>
      <c r="V64" s="1">
        <f t="shared" si="7"/>
        <v>58.815757575757566</v>
      </c>
      <c r="W64" s="1">
        <f t="shared" si="8"/>
        <v>1627.6109090909092</v>
      </c>
      <c r="X64" s="3">
        <f t="shared" si="9"/>
        <v>9.7020202020202007</v>
      </c>
      <c r="Y64" s="3">
        <f t="shared" si="10"/>
        <v>104.62962962962963</v>
      </c>
      <c r="Z64" s="3">
        <f t="shared" si="11"/>
        <v>1.9449655282988612</v>
      </c>
      <c r="AA64" s="3">
        <f t="shared" si="12"/>
        <v>53.823112073112071</v>
      </c>
      <c r="AB64" s="3">
        <f t="shared" si="13"/>
        <v>1.9449655282988612</v>
      </c>
      <c r="AC64" s="3">
        <f t="shared" si="14"/>
        <v>104.62962962962963</v>
      </c>
      <c r="AD64" s="1"/>
      <c r="AE64" s="1">
        <f>AE63+B64</f>
        <v>3623</v>
      </c>
      <c r="AF64" s="1">
        <f>AF63+B64*(1-I64)</f>
        <v>3093.6581818181821</v>
      </c>
      <c r="AG64" s="1">
        <f>AG63+C64-D64-W64</f>
        <v>264.3418181818181</v>
      </c>
      <c r="AH64" s="1">
        <f>AH63+E64</f>
        <v>0</v>
      </c>
      <c r="AI64" s="1">
        <f>E64/170</f>
        <v>0</v>
      </c>
      <c r="AK64" s="5">
        <f>U64-V64</f>
        <v>234.57333333333327</v>
      </c>
      <c r="AL64" s="5">
        <f>AL63+C64-D64-AK64</f>
        <v>2920.7987878787885</v>
      </c>
      <c r="AM64" s="5">
        <f>AM63+W64</f>
        <v>3093.6581818181821</v>
      </c>
      <c r="AN64" s="5">
        <f>AN63+Q64</f>
        <v>0</v>
      </c>
      <c r="AO64" s="5"/>
      <c r="AQ64" s="3"/>
      <c r="AR64" s="3"/>
      <c r="AS64" s="3">
        <f>100*(C64-B64)/D64</f>
        <v>104.62962962962963</v>
      </c>
      <c r="AT64" s="3">
        <f>100*B64/D64</f>
        <v>63.525132275132272</v>
      </c>
    </row>
    <row r="65" spans="1:46" x14ac:dyDescent="0.2">
      <c r="A65" s="20">
        <f t="shared" si="15"/>
        <v>43934</v>
      </c>
      <c r="B65" s="10">
        <v>1977</v>
      </c>
      <c r="C65" s="11">
        <v>4982</v>
      </c>
      <c r="D65" s="11">
        <v>2957</v>
      </c>
      <c r="E65" s="12">
        <v>0</v>
      </c>
      <c r="H65" s="1">
        <f t="shared" si="0"/>
        <v>65.872727272727246</v>
      </c>
      <c r="I65" s="2">
        <f t="shared" si="1"/>
        <v>0.16363636363636358</v>
      </c>
      <c r="J65" s="3">
        <f t="shared" si="2"/>
        <v>16.36363636363636</v>
      </c>
      <c r="K65" s="3">
        <f t="shared" si="3"/>
        <v>-2.2276877670858046</v>
      </c>
      <c r="L65" s="3"/>
      <c r="M65" s="6">
        <f t="shared" si="16"/>
        <v>4800</v>
      </c>
      <c r="N65" s="1">
        <f t="shared" si="4"/>
        <v>0</v>
      </c>
      <c r="O65" s="6">
        <f t="shared" si="17"/>
        <v>1850</v>
      </c>
      <c r="P65" s="1">
        <v>0</v>
      </c>
      <c r="Q65" s="1">
        <f t="shared" si="5"/>
        <v>0</v>
      </c>
      <c r="R65" s="3"/>
      <c r="S65" s="3"/>
      <c r="T65" s="1"/>
      <c r="U65" s="1">
        <f t="shared" si="6"/>
        <v>323.50909090909079</v>
      </c>
      <c r="V65" s="1">
        <f t="shared" si="7"/>
        <v>94.761212121212097</v>
      </c>
      <c r="W65" s="1">
        <f t="shared" si="8"/>
        <v>1653.4909090909091</v>
      </c>
      <c r="X65" s="3">
        <f t="shared" si="9"/>
        <v>10.940449472745714</v>
      </c>
      <c r="Y65" s="3">
        <f t="shared" si="10"/>
        <v>101.62326682448428</v>
      </c>
      <c r="Z65" s="3">
        <f t="shared" si="11"/>
        <v>3.2046402475891815</v>
      </c>
      <c r="AA65" s="3">
        <f t="shared" si="12"/>
        <v>55.917852860700343</v>
      </c>
      <c r="AB65" s="3">
        <f t="shared" si="13"/>
        <v>3.2046402475891815</v>
      </c>
      <c r="AC65" s="3">
        <f t="shared" si="14"/>
        <v>101.62326682448428</v>
      </c>
      <c r="AD65" s="1"/>
      <c r="AE65" s="1">
        <f>AE64+B65</f>
        <v>5600</v>
      </c>
      <c r="AF65" s="1">
        <f>AF64+B65*(1-I65)</f>
        <v>4747.1490909090917</v>
      </c>
      <c r="AG65" s="1">
        <f>AG64+C65-D65-W65</f>
        <v>635.85090909090877</v>
      </c>
      <c r="AH65" s="1">
        <f>AH64+E65</f>
        <v>0</v>
      </c>
      <c r="AI65" s="1">
        <f>E65/170</f>
        <v>0</v>
      </c>
      <c r="AK65" s="5">
        <f>U65-V65</f>
        <v>228.74787878787868</v>
      </c>
      <c r="AL65" s="5">
        <f>AL64+C65-D65-AK65</f>
        <v>4717.050909090909</v>
      </c>
      <c r="AM65" s="5">
        <f>AM64+W65</f>
        <v>4747.1490909090917</v>
      </c>
      <c r="AN65" s="5">
        <f>AN64+Q65</f>
        <v>0</v>
      </c>
      <c r="AO65" s="5"/>
      <c r="AQ65" s="3">
        <f>100*(B65-(C65-D65))/AVERAGE(B56:B64)</f>
        <v>-11.92382003864201</v>
      </c>
      <c r="AR65" s="3"/>
      <c r="AS65" s="3">
        <f>100*(C65-B65)/D65</f>
        <v>101.62326682448428</v>
      </c>
      <c r="AT65" s="3">
        <f>100*B65/D65</f>
        <v>66.858302333446062</v>
      </c>
    </row>
    <row r="66" spans="1:46" x14ac:dyDescent="0.2">
      <c r="A66" s="20">
        <f t="shared" si="15"/>
        <v>43941</v>
      </c>
      <c r="B66" s="10">
        <v>1469</v>
      </c>
      <c r="C66" s="11">
        <v>4308</v>
      </c>
      <c r="D66" s="11">
        <v>2915</v>
      </c>
      <c r="E66" s="12">
        <v>0</v>
      </c>
      <c r="H66" s="1">
        <f t="shared" si="0"/>
        <v>108.60606060606057</v>
      </c>
      <c r="I66" s="2">
        <f t="shared" si="1"/>
        <v>0.17454545454545448</v>
      </c>
      <c r="J66" s="3">
        <f t="shared" si="2"/>
        <v>17.454545454545446</v>
      </c>
      <c r="K66" s="3">
        <f t="shared" si="3"/>
        <v>-3.7257653724206024</v>
      </c>
      <c r="L66" s="3"/>
      <c r="M66" s="6">
        <f t="shared" si="16"/>
        <v>4800</v>
      </c>
      <c r="N66" s="1">
        <f t="shared" si="4"/>
        <v>0</v>
      </c>
      <c r="O66" s="6">
        <f t="shared" si="17"/>
        <v>1850</v>
      </c>
      <c r="P66" s="1">
        <v>0</v>
      </c>
      <c r="Q66" s="1">
        <f t="shared" si="5"/>
        <v>0</v>
      </c>
      <c r="R66" s="3"/>
      <c r="S66" s="3"/>
      <c r="T66" s="1"/>
      <c r="U66" s="1">
        <f t="shared" si="6"/>
        <v>256.40727272727264</v>
      </c>
      <c r="V66" s="1">
        <f t="shared" si="7"/>
        <v>123.25090909090906</v>
      </c>
      <c r="W66" s="1">
        <f t="shared" si="8"/>
        <v>1212.5927272727274</v>
      </c>
      <c r="X66" s="3">
        <f t="shared" si="9"/>
        <v>8.7961328551379978</v>
      </c>
      <c r="Y66" s="3">
        <f t="shared" si="10"/>
        <v>97.392795883361927</v>
      </c>
      <c r="Z66" s="3">
        <f t="shared" si="11"/>
        <v>4.2281615468579439</v>
      </c>
      <c r="AA66" s="3">
        <f t="shared" si="12"/>
        <v>41.598378294090132</v>
      </c>
      <c r="AB66" s="3">
        <f t="shared" si="13"/>
        <v>4.2281615468579439</v>
      </c>
      <c r="AC66" s="3">
        <f t="shared" si="14"/>
        <v>97.392795883361927</v>
      </c>
      <c r="AD66" s="1"/>
      <c r="AE66" s="1">
        <f>AE65+B66</f>
        <v>7069</v>
      </c>
      <c r="AF66" s="1">
        <f>AF65+B66*(1-I66)</f>
        <v>5959.7418181818193</v>
      </c>
      <c r="AG66" s="1">
        <f>AG65+C66-D66-W66</f>
        <v>816.2581818181809</v>
      </c>
      <c r="AH66" s="1">
        <f>AH65+E66</f>
        <v>0</v>
      </c>
      <c r="AI66" s="1">
        <f>E66/170</f>
        <v>0</v>
      </c>
      <c r="AK66" s="5">
        <f>U66-V66</f>
        <v>133.15636363636358</v>
      </c>
      <c r="AL66" s="5">
        <f>AL65+C66-D66-AK66</f>
        <v>5976.8945454545456</v>
      </c>
      <c r="AM66" s="5">
        <f>AM65+W66</f>
        <v>5959.7418181818193</v>
      </c>
      <c r="AN66" s="5">
        <f>AN65+Q66</f>
        <v>0</v>
      </c>
      <c r="AO66" s="5"/>
      <c r="AQ66" s="3">
        <f>100*(B66-(C66-D66))/AVERAGE(B57:B65)</f>
        <v>12.214285714285715</v>
      </c>
      <c r="AR66" s="3">
        <f t="shared" ref="AR66:AR73" si="18">AVERAGE(AQ65:AQ67)</f>
        <v>2.3885180299488544</v>
      </c>
      <c r="AS66" s="3">
        <f>100*(C66-B66)/D66</f>
        <v>97.392795883361927</v>
      </c>
      <c r="AT66" s="3">
        <f>100*B66/D66</f>
        <v>50.39451114922813</v>
      </c>
    </row>
    <row r="67" spans="1:46" x14ac:dyDescent="0.2">
      <c r="A67" s="20">
        <f t="shared" si="15"/>
        <v>43948</v>
      </c>
      <c r="B67" s="10">
        <v>1095</v>
      </c>
      <c r="C67" s="11">
        <v>3910</v>
      </c>
      <c r="D67" s="11">
        <v>2869</v>
      </c>
      <c r="E67" s="12">
        <v>0</v>
      </c>
      <c r="H67" s="1">
        <f t="shared" si="0"/>
        <v>145.66424242424236</v>
      </c>
      <c r="I67" s="2">
        <f t="shared" si="1"/>
        <v>0.18545454545454537</v>
      </c>
      <c r="J67" s="3">
        <f t="shared" si="2"/>
        <v>18.545454545454536</v>
      </c>
      <c r="K67" s="3">
        <f t="shared" si="3"/>
        <v>-5.0771781953378312</v>
      </c>
      <c r="L67" s="3"/>
      <c r="M67" s="6">
        <f t="shared" si="16"/>
        <v>4800</v>
      </c>
      <c r="N67" s="1">
        <f t="shared" si="4"/>
        <v>0</v>
      </c>
      <c r="O67" s="6">
        <f t="shared" si="17"/>
        <v>1850</v>
      </c>
      <c r="P67" s="1">
        <v>0</v>
      </c>
      <c r="Q67" s="1">
        <f t="shared" si="5"/>
        <v>0</v>
      </c>
      <c r="R67" s="3"/>
      <c r="S67" s="3"/>
      <c r="T67" s="1"/>
      <c r="U67" s="1">
        <f t="shared" si="6"/>
        <v>203.07272727272718</v>
      </c>
      <c r="V67" s="1">
        <f t="shared" si="7"/>
        <v>145.81454545454542</v>
      </c>
      <c r="W67" s="1">
        <f t="shared" si="8"/>
        <v>891.92727272727279</v>
      </c>
      <c r="X67" s="3">
        <f t="shared" si="9"/>
        <v>7.0781710447099044</v>
      </c>
      <c r="Y67" s="3">
        <f t="shared" si="10"/>
        <v>98.117811084001389</v>
      </c>
      <c r="Z67" s="3">
        <f t="shared" si="11"/>
        <v>5.082417060109635</v>
      </c>
      <c r="AA67" s="3">
        <f t="shared" si="12"/>
        <v>31.088437529706265</v>
      </c>
      <c r="AB67" s="3">
        <f t="shared" si="13"/>
        <v>5.082417060109635</v>
      </c>
      <c r="AC67" s="3">
        <f t="shared" si="14"/>
        <v>98.117811084001389</v>
      </c>
      <c r="AD67" s="1"/>
      <c r="AE67" s="1">
        <f>AE66+B67</f>
        <v>8164</v>
      </c>
      <c r="AF67" s="1">
        <f>AF66+B67*(1-I67)</f>
        <v>6851.6690909090921</v>
      </c>
      <c r="AG67" s="1">
        <f>AG66+C67-D67-W67</f>
        <v>965.33090909090788</v>
      </c>
      <c r="AH67" s="1">
        <f>AH66+E67</f>
        <v>0</v>
      </c>
      <c r="AI67" s="1">
        <f>E67/170</f>
        <v>0</v>
      </c>
      <c r="AK67" s="5">
        <f>U67-V67</f>
        <v>57.258181818181754</v>
      </c>
      <c r="AL67" s="5">
        <f>AL66+C67-D67-AK67</f>
        <v>6960.6363636363649</v>
      </c>
      <c r="AM67" s="5">
        <f>AM66+W67</f>
        <v>6851.6690909090921</v>
      </c>
      <c r="AN67" s="5">
        <f>AN66+Q67</f>
        <v>0</v>
      </c>
      <c r="AO67" s="5"/>
      <c r="AQ67" s="3">
        <f>100*(B67-(C67-D67))/AVERAGE(B58:B66)</f>
        <v>6.8750884142028577</v>
      </c>
      <c r="AR67" s="3">
        <f t="shared" si="18"/>
        <v>10.956461309202217</v>
      </c>
      <c r="AS67" s="3">
        <f>100*(C67-B67)/D67</f>
        <v>98.117811084001389</v>
      </c>
      <c r="AT67" s="3">
        <f>100*B67/D67</f>
        <v>38.166608574416173</v>
      </c>
    </row>
    <row r="68" spans="1:46" x14ac:dyDescent="0.2">
      <c r="A68" s="20">
        <f t="shared" si="15"/>
        <v>43955</v>
      </c>
      <c r="B68" s="10">
        <v>667</v>
      </c>
      <c r="C68" s="11">
        <v>3383</v>
      </c>
      <c r="D68" s="11">
        <v>2841</v>
      </c>
      <c r="E68" s="12">
        <v>0</v>
      </c>
      <c r="H68" s="1">
        <f t="shared" si="0"/>
        <v>178.12363636363628</v>
      </c>
      <c r="I68" s="2">
        <f t="shared" si="1"/>
        <v>0.19636363636363627</v>
      </c>
      <c r="J68" s="3">
        <f t="shared" si="2"/>
        <v>19.636363636363626</v>
      </c>
      <c r="K68" s="3">
        <f t="shared" si="3"/>
        <v>-6.2697513679562222</v>
      </c>
      <c r="L68" s="3"/>
      <c r="M68" s="6">
        <f t="shared" si="16"/>
        <v>4800</v>
      </c>
      <c r="N68" s="1">
        <f t="shared" si="4"/>
        <v>0</v>
      </c>
      <c r="O68" s="6">
        <f t="shared" si="17"/>
        <v>1850</v>
      </c>
      <c r="P68" s="1">
        <v>0</v>
      </c>
      <c r="Q68" s="1">
        <f t="shared" si="5"/>
        <v>0</v>
      </c>
      <c r="R68" s="3"/>
      <c r="S68" s="3"/>
      <c r="T68" s="1"/>
      <c r="U68" s="1">
        <f t="shared" si="6"/>
        <v>130.97454545454539</v>
      </c>
      <c r="V68" s="1">
        <f t="shared" si="7"/>
        <v>160.36727272727271</v>
      </c>
      <c r="W68" s="1">
        <f t="shared" si="8"/>
        <v>536.02545454545464</v>
      </c>
      <c r="X68" s="3">
        <f t="shared" si="9"/>
        <v>4.6101564749927979</v>
      </c>
      <c r="Y68" s="3">
        <f t="shared" si="10"/>
        <v>95.600140795494539</v>
      </c>
      <c r="Z68" s="3">
        <f t="shared" si="11"/>
        <v>5.6447473680842206</v>
      </c>
      <c r="AA68" s="3">
        <f t="shared" si="12"/>
        <v>18.867492240248314</v>
      </c>
      <c r="AB68" s="3">
        <f t="shared" si="13"/>
        <v>5.6447473680842206</v>
      </c>
      <c r="AC68" s="3">
        <f t="shared" si="14"/>
        <v>95.600140795494539</v>
      </c>
      <c r="AD68" s="1"/>
      <c r="AE68" s="1">
        <f>AE67+B68</f>
        <v>8831</v>
      </c>
      <c r="AF68" s="1">
        <f>AF67+B68*(1-I68)</f>
        <v>7387.6945454545466</v>
      </c>
      <c r="AG68" s="1">
        <f>AG67+C68-D68-W68</f>
        <v>971.30545454545324</v>
      </c>
      <c r="AH68" s="1">
        <f>AH67+E68</f>
        <v>0</v>
      </c>
      <c r="AI68" s="1">
        <f>E68/170</f>
        <v>0</v>
      </c>
      <c r="AK68" s="5">
        <f>U68-V68</f>
        <v>-29.392727272727313</v>
      </c>
      <c r="AL68" s="5">
        <f>AL67+C68-D68-AK68</f>
        <v>7532.0290909090909</v>
      </c>
      <c r="AM68" s="5">
        <f>AM67+W68</f>
        <v>7387.6945454545466</v>
      </c>
      <c r="AN68" s="5">
        <f>AN67+Q68</f>
        <v>0</v>
      </c>
      <c r="AO68" s="5"/>
      <c r="AQ68" s="3">
        <f>100*(B68-(C68-D68))/AVERAGE(B59:B67)</f>
        <v>13.78000979911808</v>
      </c>
      <c r="AR68" s="3">
        <f t="shared" si="18"/>
        <v>15.955353199782479</v>
      </c>
      <c r="AS68" s="3">
        <f>100*(C68-B68)/D68</f>
        <v>95.600140795494539</v>
      </c>
      <c r="AT68" s="3">
        <f>100*B68/D68</f>
        <v>23.477648715241113</v>
      </c>
    </row>
    <row r="69" spans="1:46" x14ac:dyDescent="0.2">
      <c r="A69" s="20">
        <f t="shared" si="15"/>
        <v>43962</v>
      </c>
      <c r="B69" s="10">
        <v>435</v>
      </c>
      <c r="C69" s="11">
        <v>2989</v>
      </c>
      <c r="D69" s="11">
        <v>2821</v>
      </c>
      <c r="E69" s="12">
        <v>0</v>
      </c>
      <c r="H69" s="1">
        <f t="shared" si="0"/>
        <v>203.38060606060594</v>
      </c>
      <c r="I69" s="2">
        <f t="shared" si="1"/>
        <v>0.20727272727272716</v>
      </c>
      <c r="J69" s="3">
        <f t="shared" si="2"/>
        <v>20.727272727272716</v>
      </c>
      <c r="K69" s="3">
        <f t="shared" si="3"/>
        <v>-7.2095216611345601</v>
      </c>
      <c r="L69" s="3"/>
      <c r="M69" s="6">
        <f t="shared" si="16"/>
        <v>4800</v>
      </c>
      <c r="N69" s="1">
        <f t="shared" si="4"/>
        <v>0</v>
      </c>
      <c r="O69" s="6">
        <f t="shared" si="17"/>
        <v>1850</v>
      </c>
      <c r="P69" s="1">
        <v>0</v>
      </c>
      <c r="Q69" s="1">
        <f t="shared" si="5"/>
        <v>0</v>
      </c>
      <c r="R69" s="3"/>
      <c r="S69" s="3"/>
      <c r="T69" s="1"/>
      <c r="U69" s="1">
        <f t="shared" si="6"/>
        <v>90.163636363636314</v>
      </c>
      <c r="V69" s="1">
        <f t="shared" si="7"/>
        <v>170.32484848484842</v>
      </c>
      <c r="W69" s="1">
        <f t="shared" si="8"/>
        <v>344.83636363636367</v>
      </c>
      <c r="X69" s="3">
        <f t="shared" si="9"/>
        <v>3.1961586800296455</v>
      </c>
      <c r="Y69" s="3">
        <f t="shared" si="10"/>
        <v>90.535271180432474</v>
      </c>
      <c r="Z69" s="3">
        <f t="shared" si="11"/>
        <v>6.0377471990375193</v>
      </c>
      <c r="AA69" s="3">
        <f t="shared" si="12"/>
        <v>12.223905127130935</v>
      </c>
      <c r="AB69" s="3">
        <f t="shared" si="13"/>
        <v>6.0377471990375184</v>
      </c>
      <c r="AC69" s="3">
        <f t="shared" si="14"/>
        <v>90.535271180432474</v>
      </c>
      <c r="AD69" s="1"/>
      <c r="AE69" s="1">
        <f>AE68+B69</f>
        <v>9266</v>
      </c>
      <c r="AF69" s="1">
        <f>AF68+B69*(1-I69)</f>
        <v>7732.5309090909104</v>
      </c>
      <c r="AG69" s="1">
        <f>AG68+C69-D69-W69</f>
        <v>794.46909090908969</v>
      </c>
      <c r="AH69" s="1">
        <f>AH68+E69</f>
        <v>0</v>
      </c>
      <c r="AI69" s="1">
        <f>E69/170</f>
        <v>0</v>
      </c>
      <c r="AK69" s="5">
        <f>U69-V69</f>
        <v>-80.161212121212102</v>
      </c>
      <c r="AL69" s="5">
        <f>AL68+C69-D69-AK69</f>
        <v>7780.1903030303029</v>
      </c>
      <c r="AM69" s="5">
        <f>AM68+W69</f>
        <v>7732.5309090909104</v>
      </c>
      <c r="AN69" s="5">
        <f>AN68+Q69</f>
        <v>0</v>
      </c>
      <c r="AO69" s="5"/>
      <c r="AQ69" s="3">
        <f>100*(B69-(C69-D69))/AVERAGE(B60:B68)</f>
        <v>27.210961386026501</v>
      </c>
      <c r="AR69" s="3">
        <f t="shared" si="18"/>
        <v>23.381830045193965</v>
      </c>
      <c r="AS69" s="3">
        <f>100*(C69-B69)/D69</f>
        <v>90.535271180432474</v>
      </c>
      <c r="AT69" s="3">
        <f>100*B69/D69</f>
        <v>15.420063807160581</v>
      </c>
    </row>
    <row r="70" spans="1:46" x14ac:dyDescent="0.2">
      <c r="A70" s="20">
        <f t="shared" si="15"/>
        <v>43969</v>
      </c>
      <c r="B70" s="10">
        <v>283</v>
      </c>
      <c r="C70" s="11">
        <v>2777</v>
      </c>
      <c r="D70" s="11">
        <v>2794</v>
      </c>
      <c r="E70" s="12">
        <v>0</v>
      </c>
      <c r="H70" s="1">
        <f t="shared" si="0"/>
        <v>224.50909090909079</v>
      </c>
      <c r="I70" s="2">
        <f t="shared" si="1"/>
        <v>0.21818181818181806</v>
      </c>
      <c r="J70" s="3">
        <f t="shared" si="2"/>
        <v>21.818181818181806</v>
      </c>
      <c r="K70" s="3">
        <f t="shared" si="3"/>
        <v>-8.0354005336109804</v>
      </c>
      <c r="L70" s="3"/>
      <c r="M70" s="6">
        <f t="shared" si="16"/>
        <v>4800</v>
      </c>
      <c r="N70" s="1">
        <f t="shared" si="4"/>
        <v>0</v>
      </c>
      <c r="O70" s="6">
        <f t="shared" si="17"/>
        <v>1850</v>
      </c>
      <c r="P70" s="1">
        <v>0</v>
      </c>
      <c r="Q70" s="1">
        <f t="shared" si="5"/>
        <v>0</v>
      </c>
      <c r="R70" s="3"/>
      <c r="S70" s="3"/>
      <c r="T70" s="1"/>
      <c r="U70" s="1">
        <f t="shared" si="6"/>
        <v>61.745454545454514</v>
      </c>
      <c r="V70" s="1">
        <f t="shared" si="7"/>
        <v>176.71878787878782</v>
      </c>
      <c r="W70" s="1">
        <f t="shared" si="8"/>
        <v>221.25454545454548</v>
      </c>
      <c r="X70" s="3">
        <f t="shared" si="9"/>
        <v>2.2099303702739626</v>
      </c>
      <c r="Y70" s="3">
        <f t="shared" si="10"/>
        <v>89.262705798138867</v>
      </c>
      <c r="Z70" s="3">
        <f t="shared" si="11"/>
        <v>6.324938721502785</v>
      </c>
      <c r="AA70" s="3">
        <f t="shared" si="12"/>
        <v>7.9189171601483705</v>
      </c>
      <c r="AB70" s="3">
        <f t="shared" si="13"/>
        <v>6.324938721502785</v>
      </c>
      <c r="AC70" s="3">
        <f t="shared" si="14"/>
        <v>89.262705798138867</v>
      </c>
      <c r="AD70" s="1"/>
      <c r="AE70" s="1">
        <f>AE69+B70</f>
        <v>9549</v>
      </c>
      <c r="AF70" s="1">
        <f>AF69+B70*(1-I70)</f>
        <v>7953.7854545454557</v>
      </c>
      <c r="AG70" s="1">
        <f>AG69+C70-D70-W70</f>
        <v>556.21454545454412</v>
      </c>
      <c r="AH70" s="1">
        <f>AH69+E70</f>
        <v>0</v>
      </c>
      <c r="AI70" s="1">
        <f>E70/170</f>
        <v>0</v>
      </c>
      <c r="AK70" s="5">
        <f>U70-V70</f>
        <v>-114.9733333333333</v>
      </c>
      <c r="AL70" s="5">
        <f>AL69+C70-D70-AK70</f>
        <v>7878.1636363636371</v>
      </c>
      <c r="AM70" s="5">
        <f>AM69+W70</f>
        <v>7953.7854545454557</v>
      </c>
      <c r="AN70" s="5">
        <f>AN69+Q70</f>
        <v>0</v>
      </c>
      <c r="AO70" s="5"/>
      <c r="AQ70" s="3">
        <f>100*(B70-(C70-D70))/AVERAGE(B61:B69)</f>
        <v>29.154518950437318</v>
      </c>
      <c r="AR70" s="3">
        <f t="shared" si="18"/>
        <v>25.634639202139528</v>
      </c>
      <c r="AS70" s="3">
        <f>100*(C70-B70)/D70</f>
        <v>89.262705798138867</v>
      </c>
      <c r="AT70" s="3">
        <f>100*B70/D70</f>
        <v>10.128847530422334</v>
      </c>
    </row>
    <row r="71" spans="1:46" x14ac:dyDescent="0.2">
      <c r="A71" s="20">
        <f t="shared" si="15"/>
        <v>43976</v>
      </c>
      <c r="B71" s="10">
        <v>217</v>
      </c>
      <c r="C71" s="11">
        <v>2770</v>
      </c>
      <c r="D71" s="11">
        <v>2770</v>
      </c>
      <c r="E71" s="12">
        <v>0</v>
      </c>
      <c r="H71" s="1">
        <f t="shared" si="0"/>
        <v>242.04727272727257</v>
      </c>
      <c r="I71" s="2">
        <f t="shared" si="1"/>
        <v>0.22909090909090896</v>
      </c>
      <c r="J71" s="3">
        <f t="shared" si="2"/>
        <v>22.909090909090896</v>
      </c>
      <c r="K71" s="3">
        <f t="shared" si="3"/>
        <v>-8.7381686905152556</v>
      </c>
      <c r="L71" s="3"/>
      <c r="M71" s="6">
        <f t="shared" si="16"/>
        <v>4800</v>
      </c>
      <c r="N71" s="1">
        <f t="shared" si="4"/>
        <v>0</v>
      </c>
      <c r="O71" s="6">
        <f t="shared" si="17"/>
        <v>1850</v>
      </c>
      <c r="P71" s="1">
        <v>0</v>
      </c>
      <c r="Q71" s="1">
        <f t="shared" si="5"/>
        <v>0</v>
      </c>
      <c r="R71" s="3"/>
      <c r="S71" s="3"/>
      <c r="T71" s="1"/>
      <c r="U71" s="1">
        <f t="shared" si="6"/>
        <v>49.712727272727243</v>
      </c>
      <c r="V71" s="1">
        <f t="shared" si="7"/>
        <v>176.24969696969691</v>
      </c>
      <c r="W71" s="1">
        <f t="shared" si="8"/>
        <v>167.28727272727275</v>
      </c>
      <c r="X71" s="3">
        <f t="shared" si="9"/>
        <v>1.7946832950443048</v>
      </c>
      <c r="Y71" s="3">
        <f t="shared" si="10"/>
        <v>92.166064981949461</v>
      </c>
      <c r="Z71" s="3">
        <f t="shared" si="11"/>
        <v>6.3628049447544006</v>
      </c>
      <c r="AA71" s="3">
        <f t="shared" si="12"/>
        <v>6.0392517230062364</v>
      </c>
      <c r="AB71" s="3">
        <f t="shared" si="13"/>
        <v>6.3628049447544015</v>
      </c>
      <c r="AC71" s="3">
        <f t="shared" si="14"/>
        <v>92.166064981949461</v>
      </c>
      <c r="AD71" s="1"/>
      <c r="AE71" s="1">
        <f>AE70+B71</f>
        <v>9766</v>
      </c>
      <c r="AF71" s="1">
        <f>AF70+B71*(1-I71)</f>
        <v>8121.0727272727281</v>
      </c>
      <c r="AG71" s="1">
        <f>AG70+C71-D71-W71</f>
        <v>388.9272727272716</v>
      </c>
      <c r="AH71" s="1">
        <f>AH70+E71</f>
        <v>0</v>
      </c>
      <c r="AI71" s="1">
        <f>E71/170</f>
        <v>0</v>
      </c>
      <c r="AK71" s="5">
        <f>U71-V71</f>
        <v>-126.53696969696966</v>
      </c>
      <c r="AL71" s="5">
        <f>AL70+C71-D71-AK71</f>
        <v>8004.7006060606072</v>
      </c>
      <c r="AM71" s="5">
        <f>AM70+W71</f>
        <v>8121.0727272727281</v>
      </c>
      <c r="AN71" s="5">
        <f>AN70+Q71</f>
        <v>0</v>
      </c>
      <c r="AO71" s="5"/>
      <c r="AQ71" s="3">
        <f>100*(B71-(C71-D71))/AVERAGE(B62:B70)</f>
        <v>20.538437269954777</v>
      </c>
      <c r="AR71" s="3">
        <f t="shared" si="18"/>
        <v>22.039946826881827</v>
      </c>
      <c r="AS71" s="3">
        <f>100*(C71-B71)/D71</f>
        <v>92.166064981949461</v>
      </c>
      <c r="AT71" s="3">
        <f>100*B71/D71</f>
        <v>7.8339350180505418</v>
      </c>
    </row>
    <row r="72" spans="1:46" x14ac:dyDescent="0.2">
      <c r="A72" s="20">
        <f t="shared" si="15"/>
        <v>43983</v>
      </c>
      <c r="B72" s="10">
        <v>149</v>
      </c>
      <c r="C72" s="11">
        <v>2732</v>
      </c>
      <c r="D72" s="11">
        <v>2753</v>
      </c>
      <c r="E72" s="12">
        <v>0</v>
      </c>
      <c r="H72" s="1">
        <f t="shared" si="0"/>
        <v>248.37333333333319</v>
      </c>
      <c r="I72" s="2">
        <f t="shared" si="1"/>
        <v>0.23999999999999985</v>
      </c>
      <c r="J72" s="3">
        <f t="shared" si="2"/>
        <v>23.999999999999986</v>
      </c>
      <c r="K72" s="3">
        <f t="shared" si="3"/>
        <v>-9.0219154861363311</v>
      </c>
      <c r="L72" s="3"/>
      <c r="M72" s="6">
        <f t="shared" si="16"/>
        <v>4800</v>
      </c>
      <c r="N72" s="1">
        <f t="shared" si="4"/>
        <v>0</v>
      </c>
      <c r="O72" s="6">
        <f t="shared" si="17"/>
        <v>1850</v>
      </c>
      <c r="P72" s="1">
        <v>0</v>
      </c>
      <c r="Q72" s="1">
        <f t="shared" si="5"/>
        <v>0</v>
      </c>
      <c r="R72" s="3"/>
      <c r="S72" s="3"/>
      <c r="T72" s="1"/>
      <c r="U72" s="1">
        <f t="shared" si="6"/>
        <v>35.759999999999977</v>
      </c>
      <c r="V72" s="1">
        <f t="shared" si="7"/>
        <v>160.52606060606055</v>
      </c>
      <c r="W72" s="1">
        <f t="shared" si="8"/>
        <v>113.24000000000002</v>
      </c>
      <c r="X72" s="3">
        <f t="shared" si="9"/>
        <v>1.2989466037050481</v>
      </c>
      <c r="Y72" s="3">
        <f t="shared" si="10"/>
        <v>93.824918270977122</v>
      </c>
      <c r="Z72" s="3">
        <f t="shared" si="11"/>
        <v>5.8309502581206161</v>
      </c>
      <c r="AA72" s="3">
        <f t="shared" si="12"/>
        <v>4.113330911732656</v>
      </c>
      <c r="AB72" s="3">
        <f t="shared" si="13"/>
        <v>5.8309502581206152</v>
      </c>
      <c r="AC72" s="3">
        <f t="shared" si="14"/>
        <v>93.824918270977122</v>
      </c>
      <c r="AD72" s="1"/>
      <c r="AE72" s="1">
        <f>AE71+B72</f>
        <v>9915</v>
      </c>
      <c r="AF72" s="1">
        <f>AF71+B72*(1-I72)</f>
        <v>8234.3127272727288</v>
      </c>
      <c r="AG72" s="1">
        <f>AG71+C72-D72-W72</f>
        <v>254.68727272727142</v>
      </c>
      <c r="AH72" s="1">
        <f>AH71+E72</f>
        <v>0</v>
      </c>
      <c r="AI72" s="1">
        <f>E72/170</f>
        <v>0</v>
      </c>
      <c r="AK72" s="5">
        <f>U72-V72</f>
        <v>-124.76606060606058</v>
      </c>
      <c r="AL72" s="5">
        <f>AL71+C72-D72-AK72</f>
        <v>8108.4666666666681</v>
      </c>
      <c r="AM72" s="5">
        <f>AM71+W72</f>
        <v>8234.3127272727288</v>
      </c>
      <c r="AN72" s="5">
        <f>AN71+Q72</f>
        <v>0</v>
      </c>
      <c r="AO72" s="5"/>
      <c r="AQ72" s="3">
        <f>100*(B72-(C72-D72))/AVERAGE(B63:B71)</f>
        <v>16.426884260253381</v>
      </c>
      <c r="AR72" s="3">
        <f t="shared" si="18"/>
        <v>18.16616687883435</v>
      </c>
      <c r="AS72" s="3">
        <f>100*(C72-B72)/D72</f>
        <v>93.824918270977122</v>
      </c>
      <c r="AT72" s="3">
        <f>100*B72/D72</f>
        <v>5.4122775154377045</v>
      </c>
    </row>
    <row r="73" spans="1:46" x14ac:dyDescent="0.2">
      <c r="A73" s="20">
        <f t="shared" si="15"/>
        <v>43990</v>
      </c>
      <c r="B73" s="10">
        <v>107</v>
      </c>
      <c r="C73" s="11">
        <v>2682</v>
      </c>
      <c r="D73" s="11">
        <v>2735</v>
      </c>
      <c r="E73" s="12">
        <v>0</v>
      </c>
      <c r="H73" s="1">
        <f t="shared" si="0"/>
        <v>228.96848484848474</v>
      </c>
      <c r="I73" s="2">
        <f t="shared" si="1"/>
        <v>0.25090909090909075</v>
      </c>
      <c r="J73" s="3">
        <f t="shared" si="2"/>
        <v>25.090909090909076</v>
      </c>
      <c r="K73" s="3">
        <f t="shared" si="3"/>
        <v>-8.371791036507668</v>
      </c>
      <c r="L73" s="3"/>
      <c r="M73" s="6">
        <f t="shared" si="16"/>
        <v>4800</v>
      </c>
      <c r="N73" s="1">
        <f t="shared" si="4"/>
        <v>0</v>
      </c>
      <c r="O73" s="6">
        <f t="shared" si="17"/>
        <v>1850</v>
      </c>
      <c r="P73" s="1">
        <v>0</v>
      </c>
      <c r="Q73" s="1">
        <f t="shared" si="5"/>
        <v>0</v>
      </c>
      <c r="R73" s="3"/>
      <c r="S73" s="3"/>
      <c r="T73" s="1"/>
      <c r="U73" s="1">
        <f t="shared" si="6"/>
        <v>26.84727272727271</v>
      </c>
      <c r="V73" s="1">
        <f t="shared" si="7"/>
        <v>130.910303030303</v>
      </c>
      <c r="W73" s="1">
        <f t="shared" si="8"/>
        <v>80.15272727272729</v>
      </c>
      <c r="X73" s="3">
        <f t="shared" si="9"/>
        <v>0.98161874688382855</v>
      </c>
      <c r="Y73" s="3">
        <f t="shared" si="10"/>
        <v>94.149908592321751</v>
      </c>
      <c r="Z73" s="3">
        <f t="shared" si="11"/>
        <v>4.7864827433383184</v>
      </c>
      <c r="AA73" s="3">
        <f t="shared" si="12"/>
        <v>2.9306298820009977</v>
      </c>
      <c r="AB73" s="3">
        <f t="shared" si="13"/>
        <v>4.7864827433383184</v>
      </c>
      <c r="AC73" s="3">
        <f t="shared" si="14"/>
        <v>94.149908592321751</v>
      </c>
      <c r="AD73" s="1"/>
      <c r="AE73" s="1">
        <f>AE72+B73</f>
        <v>10022</v>
      </c>
      <c r="AF73" s="1">
        <f>AF72+B73*(1-I73)</f>
        <v>8314.4654545454559</v>
      </c>
      <c r="AG73" s="1">
        <f>AG72+C73-D73-W73</f>
        <v>121.5345454545439</v>
      </c>
      <c r="AH73" s="1">
        <f>AH72+E73</f>
        <v>0</v>
      </c>
      <c r="AI73" s="1">
        <f>E73/170</f>
        <v>0</v>
      </c>
      <c r="AK73" s="5">
        <f>U73-V73</f>
        <v>-104.06303030303029</v>
      </c>
      <c r="AL73" s="5">
        <f>AL72+C73-D73-AK73</f>
        <v>8159.5296969696974</v>
      </c>
      <c r="AM73" s="5">
        <f>AM72+W73</f>
        <v>8314.4654545454559</v>
      </c>
      <c r="AN73" s="5">
        <f>AN72+Q73</f>
        <v>0</v>
      </c>
      <c r="AO73" s="5"/>
      <c r="AQ73" s="3">
        <f>100*(B73-(C73-D73))/AVERAGE(B64:B72)</f>
        <v>17.533179106294899</v>
      </c>
      <c r="AR73" s="3"/>
      <c r="AS73" s="3">
        <f>100*(C73-B73)/D73</f>
        <v>94.149908592321751</v>
      </c>
      <c r="AT73" s="3">
        <f>100*B73/D73</f>
        <v>3.9122486288848264</v>
      </c>
    </row>
    <row r="74" spans="1:46" x14ac:dyDescent="0.2">
      <c r="A74" s="20">
        <f t="shared" si="15"/>
        <v>43997</v>
      </c>
      <c r="B74" s="10">
        <v>66</v>
      </c>
      <c r="C74" s="11">
        <v>2689</v>
      </c>
      <c r="D74" s="11">
        <v>2737</v>
      </c>
      <c r="E74" s="12">
        <v>0</v>
      </c>
      <c r="H74" s="1">
        <f t="shared" si="0"/>
        <v>186.15272727272716</v>
      </c>
      <c r="I74" s="2">
        <f t="shared" si="1"/>
        <v>0.26181818181818167</v>
      </c>
      <c r="J74" s="3">
        <f t="shared" si="2"/>
        <v>26.181818181818166</v>
      </c>
      <c r="K74" s="3">
        <f t="shared" si="3"/>
        <v>-6.8013418806257633</v>
      </c>
      <c r="L74" s="3"/>
      <c r="M74" s="6">
        <f t="shared" si="16"/>
        <v>4800</v>
      </c>
      <c r="N74" s="1">
        <f t="shared" si="4"/>
        <v>0</v>
      </c>
      <c r="O74" s="6">
        <f t="shared" si="17"/>
        <v>1850</v>
      </c>
      <c r="P74" s="1">
        <v>0</v>
      </c>
      <c r="Q74" s="1">
        <f t="shared" si="5"/>
        <v>0</v>
      </c>
      <c r="R74" s="3"/>
      <c r="S74" s="3"/>
      <c r="T74" s="1"/>
      <c r="U74" s="1">
        <f t="shared" si="6"/>
        <v>17.27999999999999</v>
      </c>
      <c r="V74" s="1">
        <f t="shared" si="7"/>
        <v>96.884848484848433</v>
      </c>
      <c r="W74" s="1">
        <f t="shared" si="8"/>
        <v>48.720000000000013</v>
      </c>
      <c r="X74" s="3">
        <f t="shared" si="9"/>
        <v>0.63134819145049292</v>
      </c>
      <c r="Y74" s="3">
        <f t="shared" si="10"/>
        <v>95.834855681402999</v>
      </c>
      <c r="Z74" s="3">
        <f t="shared" si="11"/>
        <v>3.5398190896912105</v>
      </c>
      <c r="AA74" s="3">
        <f t="shared" si="12"/>
        <v>1.7800511508951411</v>
      </c>
      <c r="AB74" s="3">
        <f t="shared" si="13"/>
        <v>3.5398190896912105</v>
      </c>
      <c r="AC74" s="3">
        <f t="shared" si="14"/>
        <v>95.834855681402999</v>
      </c>
      <c r="AD74" s="1"/>
      <c r="AE74" s="1">
        <f>AE73+B74</f>
        <v>10088</v>
      </c>
      <c r="AF74" s="1">
        <f>AF73+B74*(1-I74)</f>
        <v>8363.1854545454553</v>
      </c>
      <c r="AG74" s="1">
        <f>AG73+C74-D74-W74</f>
        <v>24.814545454544046</v>
      </c>
      <c r="AH74" s="1">
        <f>AH73+E74</f>
        <v>0</v>
      </c>
      <c r="AI74" s="1">
        <f>E74/170</f>
        <v>0</v>
      </c>
      <c r="AK74" s="5">
        <f>U74-V74</f>
        <v>-79.604848484848446</v>
      </c>
      <c r="AL74" s="5">
        <f>AL73+C74-D74-AK74</f>
        <v>8191.1345454545462</v>
      </c>
      <c r="AM74" s="5">
        <f>AM73+W74</f>
        <v>8363.1854545454553</v>
      </c>
      <c r="AN74" s="5">
        <f>AN73+Q74</f>
        <v>0</v>
      </c>
      <c r="AO74" s="5"/>
      <c r="AQ74" s="3">
        <f t="shared" ref="AQ74:AQ125" si="19">100*(B74-(C74-D74))/AVERAGE(B65:B73)</f>
        <v>16.033755274261605</v>
      </c>
      <c r="AR74" s="3"/>
      <c r="AS74" s="3">
        <f>100*(C74-B74)/D74</f>
        <v>95.834855681402999</v>
      </c>
      <c r="AT74" s="3">
        <f>100*B74/D74</f>
        <v>2.4113993423456339</v>
      </c>
    </row>
    <row r="75" spans="1:46" x14ac:dyDescent="0.2">
      <c r="A75" s="20">
        <f t="shared" si="15"/>
        <v>44004</v>
      </c>
      <c r="B75" s="10">
        <v>49</v>
      </c>
      <c r="C75" s="11">
        <v>2696</v>
      </c>
      <c r="D75" s="11">
        <v>2725</v>
      </c>
      <c r="E75" s="12">
        <v>0</v>
      </c>
      <c r="H75" s="1">
        <f t="shared" si="0"/>
        <v>135.99999999999991</v>
      </c>
      <c r="I75" s="2">
        <f t="shared" si="1"/>
        <v>0.2727272727272726</v>
      </c>
      <c r="J75" s="3">
        <f t="shared" si="2"/>
        <v>27.272727272727259</v>
      </c>
      <c r="K75" s="3">
        <f t="shared" si="3"/>
        <v>-4.9908256880733912</v>
      </c>
      <c r="L75" s="3"/>
      <c r="M75" s="6">
        <f t="shared" si="16"/>
        <v>4800</v>
      </c>
      <c r="N75" s="1">
        <f t="shared" si="4"/>
        <v>0</v>
      </c>
      <c r="O75" s="6">
        <f t="shared" si="17"/>
        <v>1850</v>
      </c>
      <c r="P75" s="1">
        <v>0</v>
      </c>
      <c r="Q75" s="1">
        <f t="shared" si="5"/>
        <v>0</v>
      </c>
      <c r="R75" s="3"/>
      <c r="S75" s="3"/>
      <c r="T75" s="1"/>
      <c r="U75" s="1">
        <f t="shared" si="6"/>
        <v>13.363636363636358</v>
      </c>
      <c r="V75" s="1">
        <f t="shared" si="7"/>
        <v>69.879999999999967</v>
      </c>
      <c r="W75" s="1">
        <f t="shared" si="8"/>
        <v>35.63636363636364</v>
      </c>
      <c r="X75" s="3">
        <f t="shared" si="9"/>
        <v>0.49040867389491222</v>
      </c>
      <c r="Y75" s="3">
        <f t="shared" si="10"/>
        <v>97.137614678899084</v>
      </c>
      <c r="Z75" s="3">
        <f t="shared" si="11"/>
        <v>2.5644036697247694</v>
      </c>
      <c r="AA75" s="3">
        <f t="shared" si="12"/>
        <v>1.3077564637197665</v>
      </c>
      <c r="AB75" s="3">
        <f t="shared" si="13"/>
        <v>2.5644036697247694</v>
      </c>
      <c r="AC75" s="3">
        <f t="shared" si="14"/>
        <v>97.137614678899084</v>
      </c>
      <c r="AD75" s="1"/>
      <c r="AE75" s="1">
        <f>AE74+B75</f>
        <v>10137</v>
      </c>
      <c r="AF75" s="1">
        <f>AF74+B75*(1-I75)</f>
        <v>8398.8218181818193</v>
      </c>
      <c r="AG75" s="1">
        <f>AG74+C75-D75-W75</f>
        <v>-39.821818181819381</v>
      </c>
      <c r="AH75" s="1">
        <f>AH74+E75</f>
        <v>0</v>
      </c>
      <c r="AI75" s="1">
        <f>E75/170</f>
        <v>0</v>
      </c>
      <c r="AK75" s="5">
        <f>U75-V75</f>
        <v>-56.516363636363607</v>
      </c>
      <c r="AL75" s="5">
        <f>AL74+C75-D75-AK75</f>
        <v>8218.6509090909094</v>
      </c>
      <c r="AM75" s="5">
        <f>AM74+W75</f>
        <v>8398.8218181818193</v>
      </c>
      <c r="AN75" s="5">
        <f>AN74+Q75</f>
        <v>0</v>
      </c>
      <c r="AO75" s="5"/>
      <c r="AQ75" s="3">
        <f t="shared" si="19"/>
        <v>15.641711229946523</v>
      </c>
      <c r="AR75" s="3"/>
      <c r="AS75" s="3">
        <f>100*(C75-B75)/D75</f>
        <v>97.137614678899084</v>
      </c>
      <c r="AT75" s="3">
        <f>100*B75/D75</f>
        <v>1.798165137614679</v>
      </c>
    </row>
    <row r="76" spans="1:46" x14ac:dyDescent="0.2">
      <c r="A76" s="20">
        <f t="shared" si="15"/>
        <v>44011</v>
      </c>
      <c r="B76" s="10">
        <v>34</v>
      </c>
      <c r="C76" s="11">
        <v>2659</v>
      </c>
      <c r="D76" s="11">
        <v>2717</v>
      </c>
      <c r="E76" s="12">
        <v>0</v>
      </c>
      <c r="H76" s="1">
        <f t="shared" si="0"/>
        <v>96.688484848484805</v>
      </c>
      <c r="I76" s="2">
        <f t="shared" si="1"/>
        <v>0.28363636363636352</v>
      </c>
      <c r="J76" s="3">
        <f t="shared" si="2"/>
        <v>28.363636363636353</v>
      </c>
      <c r="K76" s="3">
        <f t="shared" si="3"/>
        <v>-3.558648687835289</v>
      </c>
      <c r="L76" s="3"/>
      <c r="M76" s="6">
        <f t="shared" si="16"/>
        <v>4800</v>
      </c>
      <c r="N76" s="1">
        <f t="shared" si="4"/>
        <v>0</v>
      </c>
      <c r="O76" s="6">
        <f t="shared" si="17"/>
        <v>1850</v>
      </c>
      <c r="P76" s="1">
        <v>0</v>
      </c>
      <c r="Q76" s="1">
        <f t="shared" si="5"/>
        <v>0</v>
      </c>
      <c r="R76" s="3"/>
      <c r="S76" s="3"/>
      <c r="T76" s="1"/>
      <c r="U76" s="1">
        <f t="shared" si="6"/>
        <v>9.6436363636363591</v>
      </c>
      <c r="V76" s="1">
        <f t="shared" si="7"/>
        <v>48.387878787878755</v>
      </c>
      <c r="W76" s="1">
        <f t="shared" si="8"/>
        <v>24.356363636363639</v>
      </c>
      <c r="X76" s="3">
        <f t="shared" si="9"/>
        <v>0.35493692909960839</v>
      </c>
      <c r="Y76" s="3">
        <f t="shared" si="10"/>
        <v>96.613912403386081</v>
      </c>
      <c r="Z76" s="3">
        <f t="shared" si="11"/>
        <v>1.7809303933705838</v>
      </c>
      <c r="AA76" s="3">
        <f t="shared" si="12"/>
        <v>0.89644326964901144</v>
      </c>
      <c r="AB76" s="3">
        <f t="shared" si="13"/>
        <v>1.7809303933705836</v>
      </c>
      <c r="AC76" s="3">
        <f t="shared" si="14"/>
        <v>96.613912403386081</v>
      </c>
      <c r="AD76" s="1"/>
      <c r="AE76" s="1">
        <f>AE75+B76</f>
        <v>10171</v>
      </c>
      <c r="AF76" s="1">
        <f>AF75+B76*(1-I76)</f>
        <v>8423.1781818181826</v>
      </c>
      <c r="AG76" s="1">
        <f>AG75+C76-D76-W76</f>
        <v>-122.17818181818289</v>
      </c>
      <c r="AH76" s="1">
        <f>AH75+E76</f>
        <v>0</v>
      </c>
      <c r="AI76" s="1">
        <f>E76/170</f>
        <v>0</v>
      </c>
      <c r="AK76" s="5">
        <f>U76-V76</f>
        <v>-38.744242424242394</v>
      </c>
      <c r="AL76" s="5">
        <f>AL75+C76-D76-AK76</f>
        <v>8199.3951515151512</v>
      </c>
      <c r="AM76" s="5">
        <f>AM75+W76</f>
        <v>8423.1781818181826</v>
      </c>
      <c r="AN76" s="5">
        <f>AN75+Q76</f>
        <v>0</v>
      </c>
      <c r="AO76" s="5"/>
      <c r="AQ76" s="3">
        <f t="shared" si="19"/>
        <v>26.988265971316817</v>
      </c>
      <c r="AR76" s="3"/>
      <c r="AS76" s="3">
        <f>100*(C76-B76)/D76</f>
        <v>96.613912403386081</v>
      </c>
      <c r="AT76" s="3">
        <f>100*B76/D76</f>
        <v>1.2513801987486197</v>
      </c>
    </row>
    <row r="77" spans="1:46" x14ac:dyDescent="0.2">
      <c r="A77" s="20">
        <f t="shared" si="15"/>
        <v>44018</v>
      </c>
      <c r="B77" s="10">
        <v>32</v>
      </c>
      <c r="C77" s="11">
        <v>2638</v>
      </c>
      <c r="D77" s="11">
        <v>2723</v>
      </c>
      <c r="E77" s="12">
        <v>0</v>
      </c>
      <c r="H77" s="1">
        <f t="shared" si="0"/>
        <v>65.683636363636339</v>
      </c>
      <c r="I77" s="2">
        <f t="shared" si="1"/>
        <v>0.29454545454545444</v>
      </c>
      <c r="J77" s="3">
        <f t="shared" si="2"/>
        <v>29.454545454545446</v>
      </c>
      <c r="K77" s="3">
        <f t="shared" si="3"/>
        <v>-2.4121790805595422</v>
      </c>
      <c r="L77" s="3"/>
      <c r="M77" s="6">
        <f t="shared" si="16"/>
        <v>4800</v>
      </c>
      <c r="N77" s="1">
        <f t="shared" si="4"/>
        <v>0</v>
      </c>
      <c r="O77" s="6">
        <f t="shared" si="17"/>
        <v>1850</v>
      </c>
      <c r="P77" s="1">
        <v>0</v>
      </c>
      <c r="Q77" s="1">
        <f t="shared" si="5"/>
        <v>0</v>
      </c>
      <c r="R77" s="3"/>
      <c r="S77" s="3"/>
      <c r="T77" s="1"/>
      <c r="U77" s="1">
        <f t="shared" si="6"/>
        <v>9.4254545454545422</v>
      </c>
      <c r="V77" s="1">
        <f t="shared" si="7"/>
        <v>34.882424242424221</v>
      </c>
      <c r="W77" s="1">
        <f t="shared" si="8"/>
        <v>22.574545454545458</v>
      </c>
      <c r="X77" s="3">
        <f t="shared" si="9"/>
        <v>0.34614228958701959</v>
      </c>
      <c r="Y77" s="3">
        <f t="shared" si="10"/>
        <v>95.703268453911122</v>
      </c>
      <c r="Z77" s="3">
        <f t="shared" si="11"/>
        <v>1.2810291679186272</v>
      </c>
      <c r="AA77" s="3">
        <f t="shared" si="12"/>
        <v>0.82903215036891142</v>
      </c>
      <c r="AB77" s="3">
        <f t="shared" si="13"/>
        <v>1.2810291679186274</v>
      </c>
      <c r="AC77" s="3">
        <f t="shared" si="14"/>
        <v>95.703268453911122</v>
      </c>
      <c r="AD77" s="1"/>
      <c r="AE77" s="1">
        <f>AE76+B77</f>
        <v>10203</v>
      </c>
      <c r="AF77" s="1">
        <f>AF76+B77*(1-I77)</f>
        <v>8445.7527272727275</v>
      </c>
      <c r="AG77" s="1">
        <f>AG76+C77-D77-W77</f>
        <v>-229.75272727272846</v>
      </c>
      <c r="AH77" s="1">
        <f>AH76+E77</f>
        <v>0</v>
      </c>
      <c r="AI77" s="1">
        <f>E77/170</f>
        <v>0</v>
      </c>
      <c r="AK77" s="5">
        <f>U77-V77</f>
        <v>-25.456969696969679</v>
      </c>
      <c r="AL77" s="5">
        <f>AL76+C77-D77-AK77</f>
        <v>8139.8521212121204</v>
      </c>
      <c r="AM77" s="5">
        <f>AM76+W77</f>
        <v>8445.7527272727275</v>
      </c>
      <c r="AN77" s="5">
        <f>AN76+Q77</f>
        <v>0</v>
      </c>
      <c r="AO77" s="5"/>
      <c r="AQ77" s="3">
        <f t="shared" si="19"/>
        <v>52.466367713004487</v>
      </c>
      <c r="AR77" s="3"/>
      <c r="AS77" s="3">
        <f>100*(C77-B77)/D77</f>
        <v>95.703268453911122</v>
      </c>
      <c r="AT77" s="3">
        <f>100*B77/D77</f>
        <v>1.175174439955931</v>
      </c>
    </row>
    <row r="78" spans="1:46" x14ac:dyDescent="0.2">
      <c r="A78" s="20">
        <f t="shared" si="15"/>
        <v>44025</v>
      </c>
      <c r="B78" s="10">
        <v>25</v>
      </c>
      <c r="C78" s="11">
        <v>2619</v>
      </c>
      <c r="D78" s="11">
        <v>2719</v>
      </c>
      <c r="E78" s="12">
        <v>0</v>
      </c>
      <c r="H78" s="1">
        <f t="shared" si="0"/>
        <v>46.564848484848469</v>
      </c>
      <c r="I78" s="2">
        <f t="shared" si="1"/>
        <v>0.30545454545454537</v>
      </c>
      <c r="J78" s="3">
        <f t="shared" si="2"/>
        <v>30.545454545454536</v>
      </c>
      <c r="K78" s="3">
        <f t="shared" si="3"/>
        <v>-1.7125725812743093</v>
      </c>
      <c r="L78" s="3"/>
      <c r="M78" s="6">
        <f t="shared" si="16"/>
        <v>4800</v>
      </c>
      <c r="N78" s="1">
        <f t="shared" si="4"/>
        <v>0</v>
      </c>
      <c r="O78" s="6">
        <f t="shared" si="17"/>
        <v>1850</v>
      </c>
      <c r="P78" s="1">
        <v>0</v>
      </c>
      <c r="Q78" s="1">
        <f t="shared" si="5"/>
        <v>0</v>
      </c>
      <c r="R78" s="3"/>
      <c r="S78" s="3"/>
      <c r="T78" s="1"/>
      <c r="U78" s="1">
        <f t="shared" si="6"/>
        <v>7.636363636363634</v>
      </c>
      <c r="V78" s="1">
        <f t="shared" si="7"/>
        <v>25.712727272727257</v>
      </c>
      <c r="W78" s="1">
        <f t="shared" si="8"/>
        <v>17.363636363636367</v>
      </c>
      <c r="X78" s="3">
        <f t="shared" si="9"/>
        <v>0.28085191748303179</v>
      </c>
      <c r="Y78" s="3">
        <f t="shared" si="10"/>
        <v>95.402721588819418</v>
      </c>
      <c r="Z78" s="3">
        <f t="shared" si="11"/>
        <v>0.94566852786786526</v>
      </c>
      <c r="AA78" s="3">
        <f t="shared" si="12"/>
        <v>0.63860376475308445</v>
      </c>
      <c r="AB78" s="3">
        <f t="shared" si="13"/>
        <v>0.94566852786786526</v>
      </c>
      <c r="AC78" s="3">
        <f t="shared" si="14"/>
        <v>95.402721588819418</v>
      </c>
      <c r="AD78" s="1"/>
      <c r="AE78" s="1">
        <f>AE77+B78</f>
        <v>10228</v>
      </c>
      <c r="AF78" s="1">
        <f>AF77+B78*(1-I78)</f>
        <v>8463.1163636363635</v>
      </c>
      <c r="AG78" s="1">
        <f>AG77+C78-D78-W78</f>
        <v>-347.11636363636478</v>
      </c>
      <c r="AH78" s="1">
        <f>AH77+E78</f>
        <v>0</v>
      </c>
      <c r="AI78" s="1">
        <f>E78/170</f>
        <v>0</v>
      </c>
      <c r="AK78" s="5">
        <f>U78-V78</f>
        <v>-18.076363636363624</v>
      </c>
      <c r="AL78" s="5">
        <f>AL77+C78-D78-AK78</f>
        <v>8057.9284848484831</v>
      </c>
      <c r="AM78" s="5">
        <f>AM77+W78</f>
        <v>8463.1163636363635</v>
      </c>
      <c r="AN78" s="5">
        <f>AN77+Q78</f>
        <v>0</v>
      </c>
      <c r="AO78" s="5"/>
      <c r="AQ78" s="3">
        <f t="shared" si="19"/>
        <v>81.997084548104951</v>
      </c>
      <c r="AR78" s="3"/>
      <c r="AS78" s="3">
        <f>100*(C78-B78)/D78</f>
        <v>95.402721588819418</v>
      </c>
      <c r="AT78" s="3">
        <f>100*B78/D78</f>
        <v>0.91945568223611618</v>
      </c>
    </row>
    <row r="79" spans="1:46" x14ac:dyDescent="0.2">
      <c r="A79" s="20">
        <f t="shared" si="15"/>
        <v>44032</v>
      </c>
      <c r="B79" s="10">
        <v>8</v>
      </c>
      <c r="C79" s="11">
        <v>2528</v>
      </c>
      <c r="D79" s="11">
        <v>2720</v>
      </c>
      <c r="E79" s="12">
        <v>0</v>
      </c>
      <c r="H79" s="1">
        <f t="shared" si="0"/>
        <v>33.815757575757566</v>
      </c>
      <c r="I79" s="2">
        <f t="shared" si="1"/>
        <v>0.31636363636363629</v>
      </c>
      <c r="J79" s="3">
        <f t="shared" si="2"/>
        <v>31.63636363636363</v>
      </c>
      <c r="K79" s="3">
        <f t="shared" si="3"/>
        <v>-1.2432263814616751</v>
      </c>
      <c r="L79" s="3"/>
      <c r="M79" s="6">
        <f t="shared" si="16"/>
        <v>4800</v>
      </c>
      <c r="N79" s="1">
        <f t="shared" si="4"/>
        <v>0</v>
      </c>
      <c r="O79" s="6">
        <f t="shared" si="17"/>
        <v>1850</v>
      </c>
      <c r="P79" s="1">
        <v>0</v>
      </c>
      <c r="Q79" s="1">
        <f t="shared" si="5"/>
        <v>0</v>
      </c>
      <c r="R79" s="3"/>
      <c r="S79" s="3"/>
      <c r="T79" s="1"/>
      <c r="U79" s="1">
        <f t="shared" si="6"/>
        <v>2.5309090909090903</v>
      </c>
      <c r="V79" s="1">
        <f t="shared" si="7"/>
        <v>19.133333333333315</v>
      </c>
      <c r="W79" s="1">
        <f t="shared" si="8"/>
        <v>5.4690909090909097</v>
      </c>
      <c r="X79" s="3">
        <f t="shared" si="9"/>
        <v>9.3048128342245975E-2</v>
      </c>
      <c r="Y79" s="3">
        <f t="shared" si="10"/>
        <v>92.647058823529406</v>
      </c>
      <c r="Z79" s="3">
        <f t="shared" si="11"/>
        <v>0.70343137254901889</v>
      </c>
      <c r="AA79" s="3">
        <f t="shared" si="12"/>
        <v>0.20106951871657758</v>
      </c>
      <c r="AB79" s="3">
        <f t="shared" si="13"/>
        <v>0.70343137254901889</v>
      </c>
      <c r="AC79" s="3">
        <f t="shared" si="14"/>
        <v>92.647058823529406</v>
      </c>
      <c r="AD79" s="1"/>
      <c r="AE79" s="1">
        <f>AE78+B79</f>
        <v>10236</v>
      </c>
      <c r="AF79" s="1">
        <f>AF78+B79*(1-I79)</f>
        <v>8468.5854545454549</v>
      </c>
      <c r="AG79" s="1">
        <f>AG78+C79-D79-W79</f>
        <v>-544.58545454545583</v>
      </c>
      <c r="AH79" s="1">
        <f>AH78+E79</f>
        <v>0</v>
      </c>
      <c r="AI79" s="1">
        <f>E79/170</f>
        <v>0</v>
      </c>
      <c r="AK79" s="5">
        <f>U79-V79</f>
        <v>-16.602424242424224</v>
      </c>
      <c r="AL79" s="5">
        <f>AL78+C79-D79-AK79</f>
        <v>7882.5309090909068</v>
      </c>
      <c r="AM79" s="5">
        <f>AM78+W79</f>
        <v>8468.5854545454549</v>
      </c>
      <c r="AN79" s="5">
        <f>AN78+Q79</f>
        <v>0</v>
      </c>
      <c r="AO79" s="5"/>
      <c r="AQ79" s="3">
        <f t="shared" si="19"/>
        <v>187.11018711018713</v>
      </c>
      <c r="AR79" s="3"/>
      <c r="AS79" s="3">
        <f>100*(C79-B79)/D79</f>
        <v>92.647058823529406</v>
      </c>
      <c r="AT79" s="3">
        <f>100*B79/D79</f>
        <v>0.29411764705882354</v>
      </c>
    </row>
    <row r="80" spans="1:46" x14ac:dyDescent="0.2">
      <c r="A80" s="20">
        <f t="shared" si="15"/>
        <v>44039</v>
      </c>
      <c r="B80" s="10">
        <v>18</v>
      </c>
      <c r="C80" s="11">
        <v>2673</v>
      </c>
      <c r="D80" s="11">
        <v>2707</v>
      </c>
      <c r="E80" s="12">
        <v>0</v>
      </c>
      <c r="H80" s="1">
        <f t="shared" si="0"/>
        <v>24.981818181818177</v>
      </c>
      <c r="I80" s="2">
        <f t="shared" si="1"/>
        <v>0.32727272727272722</v>
      </c>
      <c r="J80" s="3">
        <f t="shared" si="2"/>
        <v>32.72727272727272</v>
      </c>
      <c r="K80" s="3">
        <f t="shared" si="3"/>
        <v>-0.92285992544581374</v>
      </c>
      <c r="L80" s="3"/>
      <c r="M80" s="6">
        <f t="shared" si="16"/>
        <v>4800</v>
      </c>
      <c r="N80" s="1">
        <f t="shared" si="4"/>
        <v>0</v>
      </c>
      <c r="O80" s="6">
        <f t="shared" si="17"/>
        <v>1850</v>
      </c>
      <c r="P80" s="1">
        <v>0</v>
      </c>
      <c r="Q80" s="1">
        <f t="shared" si="5"/>
        <v>0</v>
      </c>
      <c r="R80" s="3"/>
      <c r="S80" s="3"/>
      <c r="T80" s="1"/>
      <c r="U80" s="1">
        <f t="shared" si="6"/>
        <v>5.8909090909090898</v>
      </c>
      <c r="V80" s="1">
        <f t="shared" si="7"/>
        <v>14.264242424242418</v>
      </c>
      <c r="W80" s="1">
        <f t="shared" si="8"/>
        <v>12.109090909090909</v>
      </c>
      <c r="X80" s="3">
        <f t="shared" si="9"/>
        <v>0.21761762434093423</v>
      </c>
      <c r="Y80" s="3">
        <f t="shared" si="10"/>
        <v>98.079054303657188</v>
      </c>
      <c r="Z80" s="3">
        <f t="shared" si="11"/>
        <v>0.52693913646998225</v>
      </c>
      <c r="AA80" s="3">
        <f t="shared" si="12"/>
        <v>0.44732511670080938</v>
      </c>
      <c r="AB80" s="3">
        <f t="shared" si="13"/>
        <v>0.52693913646998225</v>
      </c>
      <c r="AC80" s="3">
        <f t="shared" si="14"/>
        <v>98.079054303657188</v>
      </c>
      <c r="AD80" s="1"/>
      <c r="AE80" s="1">
        <f>AE79+B80</f>
        <v>10254</v>
      </c>
      <c r="AF80" s="1">
        <f>AF79+B80*(1-I80)</f>
        <v>8480.6945454545457</v>
      </c>
      <c r="AG80" s="1">
        <f>AG79+C80-D80-W80</f>
        <v>-590.69454545454676</v>
      </c>
      <c r="AH80" s="1">
        <f>AH79+E80</f>
        <v>0</v>
      </c>
      <c r="AI80" s="1">
        <f>E80/170</f>
        <v>0</v>
      </c>
      <c r="AK80" s="5">
        <f>U80-V80</f>
        <v>-8.3733333333333277</v>
      </c>
      <c r="AL80" s="5">
        <f>AL79+C80-D80-AK80</f>
        <v>7856.9042424242398</v>
      </c>
      <c r="AM80" s="5">
        <f>AM79+W80</f>
        <v>8480.6945454545457</v>
      </c>
      <c r="AN80" s="5">
        <f>AN79+Q80</f>
        <v>0</v>
      </c>
      <c r="AO80" s="5"/>
      <c r="AQ80" s="3">
        <f t="shared" si="19"/>
        <v>68.122270742358083</v>
      </c>
      <c r="AR80" s="3"/>
      <c r="AS80" s="3">
        <f>100*(C80-B80)/D80</f>
        <v>98.079054303657188</v>
      </c>
      <c r="AT80" s="3">
        <f>100*B80/D80</f>
        <v>0.66494274104174367</v>
      </c>
    </row>
    <row r="81" spans="1:46" x14ac:dyDescent="0.2">
      <c r="A81" s="20">
        <f t="shared" si="15"/>
        <v>44046</v>
      </c>
      <c r="B81" s="10">
        <v>22</v>
      </c>
      <c r="C81" s="11">
        <v>2666</v>
      </c>
      <c r="D81" s="11">
        <v>2687</v>
      </c>
      <c r="E81" s="12">
        <v>0</v>
      </c>
      <c r="H81" s="1">
        <f t="shared" si="0"/>
        <v>18.336969696969692</v>
      </c>
      <c r="I81" s="2">
        <f t="shared" si="1"/>
        <v>0.33818181818181814</v>
      </c>
      <c r="J81" s="3">
        <f t="shared" si="2"/>
        <v>33.818181818181813</v>
      </c>
      <c r="K81" s="3">
        <f t="shared" si="3"/>
        <v>-0.68243281343392981</v>
      </c>
      <c r="L81" s="3"/>
      <c r="M81" s="6">
        <f t="shared" si="16"/>
        <v>4800</v>
      </c>
      <c r="N81" s="1">
        <f t="shared" si="4"/>
        <v>0</v>
      </c>
      <c r="O81" s="6">
        <f t="shared" si="17"/>
        <v>1850</v>
      </c>
      <c r="P81" s="1">
        <v>0</v>
      </c>
      <c r="Q81" s="1">
        <f t="shared" si="5"/>
        <v>0</v>
      </c>
      <c r="R81" s="3"/>
      <c r="S81" s="3"/>
      <c r="T81" s="1"/>
      <c r="U81" s="1">
        <f t="shared" si="6"/>
        <v>7.4399999999999995</v>
      </c>
      <c r="V81" s="1">
        <f t="shared" si="7"/>
        <v>11.117575757575754</v>
      </c>
      <c r="W81" s="1">
        <f t="shared" si="8"/>
        <v>14.56</v>
      </c>
      <c r="X81" s="3">
        <f t="shared" si="9"/>
        <v>0.27688872348343879</v>
      </c>
      <c r="Y81" s="3">
        <f t="shared" si="10"/>
        <v>98.399702270189806</v>
      </c>
      <c r="Z81" s="3">
        <f t="shared" si="11"/>
        <v>0.41375421501956661</v>
      </c>
      <c r="AA81" s="3">
        <f t="shared" si="12"/>
        <v>0.54186825455898768</v>
      </c>
      <c r="AB81" s="3">
        <f t="shared" si="13"/>
        <v>0.41375421501956655</v>
      </c>
      <c r="AC81" s="3">
        <f t="shared" si="14"/>
        <v>98.399702270189806</v>
      </c>
      <c r="AD81" s="1"/>
      <c r="AE81" s="1">
        <f>AE80+B81</f>
        <v>10276</v>
      </c>
      <c r="AF81" s="1">
        <f>AF80+B81*(1-I81)</f>
        <v>8495.2545454545452</v>
      </c>
      <c r="AG81" s="1">
        <f>AG80+C81-D81-W81</f>
        <v>-626.25454545454659</v>
      </c>
      <c r="AH81" s="1">
        <f>AH80+E81</f>
        <v>0</v>
      </c>
      <c r="AI81" s="1">
        <f>E81/170</f>
        <v>0</v>
      </c>
      <c r="AK81" s="5">
        <f>U81-V81</f>
        <v>-3.6775757575757542</v>
      </c>
      <c r="AL81" s="5">
        <f>AL80+C81-D81-AK81</f>
        <v>7839.5818181818158</v>
      </c>
      <c r="AM81" s="5">
        <f>AM80+W81</f>
        <v>8495.2545454545452</v>
      </c>
      <c r="AN81" s="5">
        <f>AN80+Q81</f>
        <v>0</v>
      </c>
      <c r="AO81" s="5"/>
      <c r="AQ81" s="3">
        <f t="shared" si="19"/>
        <v>79.303278688524586</v>
      </c>
      <c r="AR81" s="3"/>
      <c r="AS81" s="3">
        <f>100*(C81-B81)/D81</f>
        <v>98.399702270189806</v>
      </c>
      <c r="AT81" s="3">
        <f>100*B81/D81</f>
        <v>0.81875697804242653</v>
      </c>
    </row>
    <row r="82" spans="1:46" x14ac:dyDescent="0.2">
      <c r="A82" s="20">
        <f t="shared" si="15"/>
        <v>44053</v>
      </c>
      <c r="B82" s="10">
        <v>28</v>
      </c>
      <c r="C82" s="11">
        <v>2642</v>
      </c>
      <c r="D82" s="11">
        <v>2682</v>
      </c>
      <c r="E82" s="12">
        <v>0</v>
      </c>
      <c r="H82" s="1">
        <f t="shared" si="0"/>
        <v>14.002424242424242</v>
      </c>
      <c r="I82" s="2">
        <f t="shared" si="1"/>
        <v>0.34909090909090906</v>
      </c>
      <c r="J82" s="3">
        <f t="shared" si="2"/>
        <v>34.909090909090907</v>
      </c>
      <c r="K82" s="3">
        <f t="shared" si="3"/>
        <v>-0.52208889792782409</v>
      </c>
      <c r="L82" s="3"/>
      <c r="M82" s="6">
        <f t="shared" si="16"/>
        <v>4800</v>
      </c>
      <c r="N82" s="1">
        <f t="shared" si="4"/>
        <v>0</v>
      </c>
      <c r="O82" s="6">
        <f t="shared" si="17"/>
        <v>1850</v>
      </c>
      <c r="P82" s="1">
        <v>0</v>
      </c>
      <c r="Q82" s="1">
        <f t="shared" si="5"/>
        <v>0</v>
      </c>
      <c r="R82" s="3"/>
      <c r="S82" s="3"/>
      <c r="T82" s="1"/>
      <c r="U82" s="1">
        <f t="shared" si="6"/>
        <v>9.7745454545454535</v>
      </c>
      <c r="V82" s="1">
        <f t="shared" si="7"/>
        <v>9.2206060606060554</v>
      </c>
      <c r="W82" s="1">
        <f t="shared" si="8"/>
        <v>18.225454545454546</v>
      </c>
      <c r="X82" s="3">
        <f t="shared" si="9"/>
        <v>0.36444986780557248</v>
      </c>
      <c r="Y82" s="3">
        <f t="shared" si="10"/>
        <v>97.464578672632371</v>
      </c>
      <c r="Z82" s="3">
        <f t="shared" si="11"/>
        <v>0.34379590084288048</v>
      </c>
      <c r="AA82" s="3">
        <f t="shared" si="12"/>
        <v>0.67954714934580718</v>
      </c>
      <c r="AB82" s="3">
        <f t="shared" si="13"/>
        <v>0.34379590084288053</v>
      </c>
      <c r="AC82" s="3">
        <f t="shared" si="14"/>
        <v>97.464578672632371</v>
      </c>
      <c r="AD82" s="1"/>
      <c r="AE82" s="1">
        <f>AE81+B82</f>
        <v>10304</v>
      </c>
      <c r="AF82" s="1">
        <f>AF81+B82*(1-I82)</f>
        <v>8513.48</v>
      </c>
      <c r="AG82" s="1">
        <f>AG81+C82-D82-W82</f>
        <v>-684.48000000000116</v>
      </c>
      <c r="AH82" s="1">
        <f>AH81+E82</f>
        <v>0</v>
      </c>
      <c r="AI82" s="1">
        <f>E82/170</f>
        <v>0</v>
      </c>
      <c r="AK82" s="5">
        <f>U82-V82</f>
        <v>0.55393939393939817</v>
      </c>
      <c r="AL82" s="5">
        <f>AL81+C82-D82-AK82</f>
        <v>7799.027878787876</v>
      </c>
      <c r="AM82" s="5">
        <f>AM81+W82</f>
        <v>8513.48</v>
      </c>
      <c r="AN82" s="5">
        <f>AN81+Q82</f>
        <v>0</v>
      </c>
      <c r="AO82" s="5"/>
      <c r="AQ82" s="3">
        <f t="shared" si="19"/>
        <v>169.52908587257616</v>
      </c>
      <c r="AR82" s="3"/>
      <c r="AS82" s="3">
        <f>100*(C82-B82)/D82</f>
        <v>97.464578672632371</v>
      </c>
      <c r="AT82" s="3">
        <f>100*B82/D82</f>
        <v>1.0439970171513795</v>
      </c>
    </row>
    <row r="83" spans="1:46" x14ac:dyDescent="0.2">
      <c r="A83" s="20">
        <f t="shared" si="15"/>
        <v>44060</v>
      </c>
      <c r="B83" s="10">
        <v>52</v>
      </c>
      <c r="C83" s="11">
        <v>3209</v>
      </c>
      <c r="D83" s="11">
        <v>2669</v>
      </c>
      <c r="E83" s="12">
        <v>0</v>
      </c>
      <c r="H83" s="1">
        <f t="shared" ref="H83:H114" si="20">SUM(B74:B82)*I83/9</f>
        <v>11.28</v>
      </c>
      <c r="I83" s="2">
        <f t="shared" si="1"/>
        <v>0.36</v>
      </c>
      <c r="J83" s="3">
        <f t="shared" si="2"/>
        <v>36</v>
      </c>
      <c r="K83" s="3">
        <f t="shared" ref="K83:K114" si="21">100*(-H83/D83)</f>
        <v>-0.42263019857624579</v>
      </c>
      <c r="L83" s="3"/>
      <c r="M83" s="6">
        <f t="shared" si="16"/>
        <v>4800</v>
      </c>
      <c r="N83" s="1">
        <f t="shared" ref="N83:N114" si="22">(E83+E82)/M83/2</f>
        <v>0</v>
      </c>
      <c r="O83" s="6">
        <f t="shared" si="17"/>
        <v>1850</v>
      </c>
      <c r="P83" s="1">
        <v>0</v>
      </c>
      <c r="Q83" s="1">
        <f t="shared" si="5"/>
        <v>0</v>
      </c>
      <c r="R83" s="3"/>
      <c r="S83" s="3"/>
      <c r="T83" s="1"/>
      <c r="U83" s="1">
        <f t="shared" ref="U83:U114" si="23">B83*I83</f>
        <v>18.72</v>
      </c>
      <c r="V83" s="1">
        <f t="shared" si="7"/>
        <v>9.3806060606060591</v>
      </c>
      <c r="W83" s="1">
        <f t="shared" ref="W83:W114" si="24">B83-U83</f>
        <v>33.28</v>
      </c>
      <c r="X83" s="3">
        <f t="shared" ref="X83:X114" si="25">100*U83/D83</f>
        <v>0.70138628699887595</v>
      </c>
      <c r="Y83" s="3">
        <f t="shared" si="10"/>
        <v>118.28400149868865</v>
      </c>
      <c r="Z83" s="3">
        <f t="shared" si="11"/>
        <v>0.35146519522690367</v>
      </c>
      <c r="AA83" s="3">
        <f t="shared" si="12"/>
        <v>1.2469089546646683</v>
      </c>
      <c r="AB83" s="3">
        <f t="shared" ref="AB83:AB114" si="26">100*V83/D83</f>
        <v>0.35146519522690367</v>
      </c>
      <c r="AC83" s="3">
        <f t="shared" ref="AC83:AC114" si="27">100*(C83-B83-Q83)/D83</f>
        <v>118.28400149868865</v>
      </c>
      <c r="AD83" s="1"/>
      <c r="AE83" s="1">
        <f>AE82+B83</f>
        <v>10356</v>
      </c>
      <c r="AF83" s="1">
        <f>AF82+B83*(1-I83)</f>
        <v>8546.76</v>
      </c>
      <c r="AG83" s="1">
        <f>AG82+C83-D83-W83</f>
        <v>-177.76000000000138</v>
      </c>
      <c r="AH83" s="1">
        <f>AH82+E83</f>
        <v>0</v>
      </c>
      <c r="AI83" s="1">
        <f>E83/170</f>
        <v>0</v>
      </c>
      <c r="AK83" s="5">
        <f>U83-V83</f>
        <v>9.3393939393939398</v>
      </c>
      <c r="AL83" s="5">
        <f>AL82+C83-D83-AK83</f>
        <v>8329.6884848484824</v>
      </c>
      <c r="AM83" s="5">
        <f>AM82+W83</f>
        <v>8546.76</v>
      </c>
      <c r="AN83" s="5">
        <f>AN82+Q83</f>
        <v>0</v>
      </c>
      <c r="AO83" s="5"/>
      <c r="AQ83" s="3">
        <f t="shared" si="19"/>
        <v>-1557.4468085106384</v>
      </c>
      <c r="AR83" s="3"/>
      <c r="AS83" s="3">
        <f>100*(C83-B83)/D83</f>
        <v>118.28400149868865</v>
      </c>
      <c r="AT83" s="3">
        <f>100*B83/D83</f>
        <v>1.9482952416635444</v>
      </c>
    </row>
    <row r="84" spans="1:46" x14ac:dyDescent="0.2">
      <c r="A84" s="20">
        <f t="shared" si="15"/>
        <v>44067</v>
      </c>
      <c r="B84" s="10">
        <v>48</v>
      </c>
      <c r="C84" s="11">
        <v>2856</v>
      </c>
      <c r="D84" s="11">
        <v>2663</v>
      </c>
      <c r="E84" s="12">
        <v>0</v>
      </c>
      <c r="H84" s="1">
        <f t="shared" si="20"/>
        <v>11.044848484848485</v>
      </c>
      <c r="I84" s="2">
        <f t="shared" si="1"/>
        <v>0.37090909090909091</v>
      </c>
      <c r="J84" s="3">
        <f t="shared" si="2"/>
        <v>37.090909090909093</v>
      </c>
      <c r="K84" s="3">
        <f t="shared" si="21"/>
        <v>-0.41475210232251164</v>
      </c>
      <c r="L84" s="3"/>
      <c r="M84" s="6">
        <f t="shared" si="16"/>
        <v>4800</v>
      </c>
      <c r="N84" s="1">
        <f t="shared" si="22"/>
        <v>0</v>
      </c>
      <c r="O84" s="6">
        <f t="shared" si="17"/>
        <v>1850</v>
      </c>
      <c r="P84" s="1">
        <v>0</v>
      </c>
      <c r="Q84" s="1">
        <f t="shared" si="5"/>
        <v>0</v>
      </c>
      <c r="R84" s="3"/>
      <c r="S84" s="3"/>
      <c r="T84" s="1"/>
      <c r="U84" s="1">
        <f t="shared" si="23"/>
        <v>17.803636363636365</v>
      </c>
      <c r="V84" s="1">
        <f t="shared" si="7"/>
        <v>9.8739393939393914</v>
      </c>
      <c r="W84" s="1">
        <f t="shared" si="24"/>
        <v>30.196363636363635</v>
      </c>
      <c r="X84" s="3">
        <f t="shared" si="25"/>
        <v>0.66855562762434717</v>
      </c>
      <c r="Y84" s="3">
        <f t="shared" si="10"/>
        <v>105.44498685692828</v>
      </c>
      <c r="Z84" s="3">
        <f t="shared" si="11"/>
        <v>0.37078255328349197</v>
      </c>
      <c r="AA84" s="3">
        <f t="shared" si="12"/>
        <v>1.1339227801863927</v>
      </c>
      <c r="AB84" s="3">
        <f t="shared" si="26"/>
        <v>0.37078255328349197</v>
      </c>
      <c r="AC84" s="3">
        <f t="shared" si="27"/>
        <v>105.44498685692828</v>
      </c>
      <c r="AD84" s="1"/>
      <c r="AE84" s="1">
        <f>AE83+B84</f>
        <v>10404</v>
      </c>
      <c r="AF84" s="1">
        <f>AF83+B84*(1-I84)</f>
        <v>8576.9563636363637</v>
      </c>
      <c r="AG84" s="1">
        <f>AG83+C84-D84-W84</f>
        <v>-14.956363636365218</v>
      </c>
      <c r="AH84" s="1">
        <f>AH83+E84</f>
        <v>0</v>
      </c>
      <c r="AI84" s="1">
        <f>E84/170</f>
        <v>0</v>
      </c>
      <c r="AK84" s="5">
        <f>U84-V84</f>
        <v>7.9296969696969732</v>
      </c>
      <c r="AL84" s="5">
        <f>AL83+C84-D84-AK84</f>
        <v>8514.7587878787854</v>
      </c>
      <c r="AM84" s="5">
        <f>AM83+W84</f>
        <v>8576.9563636363637</v>
      </c>
      <c r="AN84" s="5">
        <f>AN83+Q84</f>
        <v>0</v>
      </c>
      <c r="AO84" s="5"/>
      <c r="AQ84" s="3">
        <f t="shared" si="19"/>
        <v>-486.94029850746267</v>
      </c>
      <c r="AR84" s="3"/>
      <c r="AS84" s="3">
        <f>100*(C84-B84)/D84</f>
        <v>105.44498685692828</v>
      </c>
      <c r="AT84" s="3">
        <f>100*B84/D84</f>
        <v>1.8024784078107399</v>
      </c>
    </row>
    <row r="85" spans="1:46" x14ac:dyDescent="0.2">
      <c r="A85" s="20">
        <f t="shared" si="15"/>
        <v>44074</v>
      </c>
      <c r="B85" s="10">
        <v>31</v>
      </c>
      <c r="C85" s="11">
        <v>2735</v>
      </c>
      <c r="D85" s="11">
        <v>2667</v>
      </c>
      <c r="E85" s="12">
        <v>0</v>
      </c>
      <c r="H85" s="1">
        <f t="shared" si="20"/>
        <v>11.327272727272728</v>
      </c>
      <c r="I85" s="2">
        <f t="shared" si="1"/>
        <v>0.38181818181818183</v>
      </c>
      <c r="J85" s="3">
        <f t="shared" si="2"/>
        <v>38.181818181818187</v>
      </c>
      <c r="K85" s="3">
        <f t="shared" si="21"/>
        <v>-0.4247196373180625</v>
      </c>
      <c r="L85" s="3"/>
      <c r="M85" s="6">
        <f t="shared" si="16"/>
        <v>4800</v>
      </c>
      <c r="N85" s="1">
        <f t="shared" si="22"/>
        <v>0</v>
      </c>
      <c r="O85" s="6">
        <f t="shared" si="17"/>
        <v>1850</v>
      </c>
      <c r="P85" s="1">
        <v>0</v>
      </c>
      <c r="Q85" s="1">
        <f t="shared" si="5"/>
        <v>0</v>
      </c>
      <c r="R85" s="3"/>
      <c r="S85" s="3"/>
      <c r="T85" s="1"/>
      <c r="U85" s="1">
        <f t="shared" si="23"/>
        <v>11.836363636363636</v>
      </c>
      <c r="V85" s="1">
        <f t="shared" si="7"/>
        <v>10.117575757575757</v>
      </c>
      <c r="W85" s="1">
        <f t="shared" si="24"/>
        <v>19.163636363636364</v>
      </c>
      <c r="X85" s="3">
        <f t="shared" si="25"/>
        <v>0.44380816034359338</v>
      </c>
      <c r="Y85" s="3">
        <f t="shared" si="10"/>
        <v>101.38732658417698</v>
      </c>
      <c r="Z85" s="3">
        <f t="shared" si="11"/>
        <v>0.37936167070025334</v>
      </c>
      <c r="AA85" s="3">
        <f t="shared" si="12"/>
        <v>0.71854654531819895</v>
      </c>
      <c r="AB85" s="3">
        <f t="shared" si="26"/>
        <v>0.37936167070025339</v>
      </c>
      <c r="AC85" s="3">
        <f t="shared" si="27"/>
        <v>101.38732658417698</v>
      </c>
      <c r="AD85" s="1"/>
      <c r="AE85" s="1">
        <f>AE84+B85</f>
        <v>10435</v>
      </c>
      <c r="AF85" s="1">
        <f>AF84+B85*(1-I85)</f>
        <v>8596.1200000000008</v>
      </c>
      <c r="AG85" s="1">
        <f>AG84+C85-D85-W85</f>
        <v>33.879999999998596</v>
      </c>
      <c r="AH85" s="1">
        <f>AH84+E85</f>
        <v>0</v>
      </c>
      <c r="AI85" s="1">
        <f>E85/170</f>
        <v>0</v>
      </c>
      <c r="AK85" s="5">
        <f>U85-V85</f>
        <v>1.7187878787878788</v>
      </c>
      <c r="AL85" s="5">
        <f>AL84+C85-D85-AK85</f>
        <v>8581.0399999999972</v>
      </c>
      <c r="AM85" s="5">
        <f>AM84+W85</f>
        <v>8596.1200000000008</v>
      </c>
      <c r="AN85" s="5">
        <f>AN84+Q85</f>
        <v>0</v>
      </c>
      <c r="AO85" s="5"/>
      <c r="AQ85" s="3">
        <f t="shared" si="19"/>
        <v>-124.71910112359551</v>
      </c>
      <c r="AR85" s="3"/>
      <c r="AS85" s="3">
        <f>100*(C85-B85)/D85</f>
        <v>101.38732658417698</v>
      </c>
      <c r="AT85" s="3">
        <f>100*B85/D85</f>
        <v>1.1623547056617922</v>
      </c>
    </row>
    <row r="86" spans="1:46" x14ac:dyDescent="0.2">
      <c r="A86" s="20">
        <f t="shared" si="15"/>
        <v>44081</v>
      </c>
      <c r="B86" s="10">
        <v>27</v>
      </c>
      <c r="C86" s="11">
        <v>2692</v>
      </c>
      <c r="D86" s="11">
        <v>2676</v>
      </c>
      <c r="E86" s="12">
        <v>0</v>
      </c>
      <c r="H86" s="1">
        <f t="shared" si="20"/>
        <v>11.520000000000001</v>
      </c>
      <c r="I86" s="2">
        <f t="shared" si="1"/>
        <v>0.39272727272727276</v>
      </c>
      <c r="J86" s="3">
        <f t="shared" si="2"/>
        <v>39.272727272727273</v>
      </c>
      <c r="K86" s="3">
        <f t="shared" si="21"/>
        <v>-0.43049327354260092</v>
      </c>
      <c r="L86" s="3"/>
      <c r="M86" s="6">
        <f t="shared" si="16"/>
        <v>4800</v>
      </c>
      <c r="N86" s="1">
        <f t="shared" si="22"/>
        <v>0</v>
      </c>
      <c r="O86" s="6">
        <f t="shared" si="17"/>
        <v>1850</v>
      </c>
      <c r="P86" s="1">
        <v>0</v>
      </c>
      <c r="Q86" s="1">
        <f t="shared" si="5"/>
        <v>0</v>
      </c>
      <c r="R86" s="3"/>
      <c r="S86" s="3"/>
      <c r="T86" s="1"/>
      <c r="U86" s="1">
        <f t="shared" si="23"/>
        <v>10.603636363636365</v>
      </c>
      <c r="V86" s="1">
        <f t="shared" si="7"/>
        <v>10.248484848484848</v>
      </c>
      <c r="W86" s="1">
        <f t="shared" si="24"/>
        <v>16.396363636363635</v>
      </c>
      <c r="X86" s="3">
        <f t="shared" si="25"/>
        <v>0.39624949041989405</v>
      </c>
      <c r="Y86" s="3">
        <f t="shared" si="10"/>
        <v>99.58893871449925</v>
      </c>
      <c r="Z86" s="3">
        <f t="shared" si="11"/>
        <v>0.38297775965937403</v>
      </c>
      <c r="AA86" s="3">
        <f t="shared" si="12"/>
        <v>0.61271911944557678</v>
      </c>
      <c r="AB86" s="3">
        <f t="shared" si="26"/>
        <v>0.38297775965937397</v>
      </c>
      <c r="AC86" s="3">
        <f t="shared" si="27"/>
        <v>99.58893871449925</v>
      </c>
      <c r="AD86" s="1"/>
      <c r="AE86" s="1">
        <f>AE85+B86</f>
        <v>10462</v>
      </c>
      <c r="AF86" s="1">
        <f>AF85+B86*(1-I86)</f>
        <v>8612.516363636365</v>
      </c>
      <c r="AG86" s="1">
        <f>AG85+C86-D86-W86</f>
        <v>33.483636363635114</v>
      </c>
      <c r="AH86" s="1">
        <f>AH85+E86</f>
        <v>0</v>
      </c>
      <c r="AI86" s="1">
        <f>E86/170</f>
        <v>0</v>
      </c>
      <c r="AK86" s="5">
        <f>U86-V86</f>
        <v>0.35515151515151722</v>
      </c>
      <c r="AL86" s="5">
        <f>AL85+C86-D86-AK86</f>
        <v>8596.6848484848451</v>
      </c>
      <c r="AM86" s="5">
        <f>AM85+W86</f>
        <v>8612.516363636365</v>
      </c>
      <c r="AN86" s="5">
        <f>AN85+Q86</f>
        <v>0</v>
      </c>
      <c r="AO86" s="5"/>
      <c r="AQ86" s="3">
        <f t="shared" si="19"/>
        <v>37.5</v>
      </c>
      <c r="AR86" s="3"/>
      <c r="AS86" s="3">
        <f>100*(C86-B86)/D86</f>
        <v>99.58893871449925</v>
      </c>
      <c r="AT86" s="3">
        <f>100*B86/D86</f>
        <v>1.0089686098654709</v>
      </c>
    </row>
    <row r="87" spans="1:46" x14ac:dyDescent="0.2">
      <c r="A87" s="20">
        <f t="shared" si="15"/>
        <v>44088</v>
      </c>
      <c r="B87" s="10">
        <v>32</v>
      </c>
      <c r="C87" s="11">
        <v>2742</v>
      </c>
      <c r="D87" s="11">
        <v>2698</v>
      </c>
      <c r="E87" s="12">
        <v>0</v>
      </c>
      <c r="H87" s="1">
        <f t="shared" si="20"/>
        <v>11.615757575757577</v>
      </c>
      <c r="I87" s="2">
        <f t="shared" si="1"/>
        <v>0.40363636363636368</v>
      </c>
      <c r="J87" s="3">
        <f t="shared" si="2"/>
        <v>40.363636363636367</v>
      </c>
      <c r="K87" s="3">
        <f t="shared" si="21"/>
        <v>-0.43053215625491392</v>
      </c>
      <c r="L87" s="3"/>
      <c r="M87" s="6">
        <f t="shared" si="16"/>
        <v>4800</v>
      </c>
      <c r="N87" s="1">
        <f t="shared" si="22"/>
        <v>0</v>
      </c>
      <c r="O87" s="6">
        <f t="shared" si="17"/>
        <v>1850</v>
      </c>
      <c r="P87" s="1">
        <v>0</v>
      </c>
      <c r="Q87" s="1">
        <f t="shared" si="5"/>
        <v>0</v>
      </c>
      <c r="R87" s="3"/>
      <c r="S87" s="3"/>
      <c r="T87" s="1"/>
      <c r="U87" s="1">
        <f t="shared" si="23"/>
        <v>12.916363636363638</v>
      </c>
      <c r="V87" s="1">
        <f t="shared" si="7"/>
        <v>10.835151515151516</v>
      </c>
      <c r="W87" s="1">
        <f t="shared" si="24"/>
        <v>19.083636363636362</v>
      </c>
      <c r="X87" s="3">
        <f t="shared" si="25"/>
        <v>0.47873845946492355</v>
      </c>
      <c r="Y87" s="3">
        <f t="shared" si="10"/>
        <v>100.44477390659748</v>
      </c>
      <c r="Z87" s="3">
        <f t="shared" si="11"/>
        <v>0.40159938899746161</v>
      </c>
      <c r="AA87" s="3">
        <f t="shared" si="12"/>
        <v>0.70732529146168877</v>
      </c>
      <c r="AB87" s="3">
        <f t="shared" si="26"/>
        <v>0.40159938899746161</v>
      </c>
      <c r="AC87" s="3">
        <f t="shared" si="27"/>
        <v>100.44477390659748</v>
      </c>
      <c r="AD87" s="1"/>
      <c r="AE87" s="1">
        <f>AE86+B87</f>
        <v>10494</v>
      </c>
      <c r="AF87" s="1">
        <f>AF86+B87*(1-I87)</f>
        <v>8631.6000000000022</v>
      </c>
      <c r="AG87" s="1">
        <f>AG86+C87-D87-W87</f>
        <v>58.399999999998656</v>
      </c>
      <c r="AH87" s="1">
        <f>AH86+E87</f>
        <v>0</v>
      </c>
      <c r="AI87" s="1">
        <f>E87/170</f>
        <v>0</v>
      </c>
      <c r="AK87" s="5">
        <f>U87-V87</f>
        <v>2.081212121212122</v>
      </c>
      <c r="AL87" s="5">
        <f>AL86+C87-D87-AK87</f>
        <v>8638.6036363636322</v>
      </c>
      <c r="AM87" s="5">
        <f>AM86+W87</f>
        <v>8631.6000000000022</v>
      </c>
      <c r="AN87" s="5">
        <f>AN86+Q87</f>
        <v>0</v>
      </c>
      <c r="AO87" s="5"/>
      <c r="AQ87" s="3">
        <f t="shared" si="19"/>
        <v>-41.698841698841697</v>
      </c>
      <c r="AR87" s="3"/>
      <c r="AS87" s="3">
        <f>100*(C87-B87)/D87</f>
        <v>100.44477390659748</v>
      </c>
      <c r="AT87" s="3">
        <f>100*B87/D87</f>
        <v>1.1860637509266123</v>
      </c>
    </row>
    <row r="88" spans="1:46" x14ac:dyDescent="0.2">
      <c r="A88" s="20">
        <f t="shared" si="15"/>
        <v>44095</v>
      </c>
      <c r="B88" s="10">
        <v>67</v>
      </c>
      <c r="C88" s="11">
        <v>2721</v>
      </c>
      <c r="D88" s="11">
        <v>2729</v>
      </c>
      <c r="E88" s="12">
        <v>0</v>
      </c>
      <c r="H88" s="1">
        <f t="shared" si="20"/>
        <v>12.252121212121214</v>
      </c>
      <c r="I88" s="2">
        <f t="shared" si="1"/>
        <v>0.41454545454545461</v>
      </c>
      <c r="J88" s="3">
        <f t="shared" si="2"/>
        <v>41.45454545454546</v>
      </c>
      <c r="K88" s="3">
        <f t="shared" si="21"/>
        <v>-0.44896010304584882</v>
      </c>
      <c r="L88" s="3"/>
      <c r="M88" s="6">
        <f t="shared" si="16"/>
        <v>4800</v>
      </c>
      <c r="N88" s="1">
        <f t="shared" si="22"/>
        <v>0</v>
      </c>
      <c r="O88" s="6">
        <f t="shared" si="17"/>
        <v>1850</v>
      </c>
      <c r="P88" s="1">
        <v>0</v>
      </c>
      <c r="Q88" s="1">
        <f t="shared" si="5"/>
        <v>0</v>
      </c>
      <c r="R88" s="3"/>
      <c r="S88" s="3"/>
      <c r="T88" s="1"/>
      <c r="U88" s="1">
        <f t="shared" si="23"/>
        <v>27.774545454545457</v>
      </c>
      <c r="V88" s="1">
        <f t="shared" si="7"/>
        <v>13.640000000000002</v>
      </c>
      <c r="W88" s="1">
        <f t="shared" si="24"/>
        <v>39.225454545454539</v>
      </c>
      <c r="X88" s="3">
        <f t="shared" si="25"/>
        <v>1.0177554215663414</v>
      </c>
      <c r="Y88" s="3">
        <f t="shared" si="10"/>
        <v>97.251740564309273</v>
      </c>
      <c r="Z88" s="3">
        <f t="shared" si="11"/>
        <v>0.49981678270428737</v>
      </c>
      <c r="AA88" s="3">
        <f t="shared" si="12"/>
        <v>1.4373563409840433</v>
      </c>
      <c r="AB88" s="3">
        <f t="shared" si="26"/>
        <v>0.49981678270428737</v>
      </c>
      <c r="AC88" s="3">
        <f t="shared" si="27"/>
        <v>97.251740564309273</v>
      </c>
      <c r="AD88" s="1"/>
      <c r="AE88" s="1">
        <f>AE87+B88</f>
        <v>10561</v>
      </c>
      <c r="AF88" s="1">
        <f>AF87+B88*(1-I88)</f>
        <v>8670.8254545454565</v>
      </c>
      <c r="AG88" s="1">
        <f>AG87+C88-D88-W88</f>
        <v>11.174545454544187</v>
      </c>
      <c r="AH88" s="1">
        <f>AH87+E88</f>
        <v>0</v>
      </c>
      <c r="AI88" s="1">
        <f>E88/170</f>
        <v>0</v>
      </c>
      <c r="AK88" s="5">
        <f>U88-V88</f>
        <v>14.134545454545455</v>
      </c>
      <c r="AL88" s="5">
        <f>AL87+C88-D88-AK88</f>
        <v>8616.4690909090859</v>
      </c>
      <c r="AM88" s="5">
        <f>AM87+W88</f>
        <v>8670.8254545454565</v>
      </c>
      <c r="AN88" s="5">
        <f>AN87+Q88</f>
        <v>0</v>
      </c>
      <c r="AO88" s="5"/>
      <c r="AQ88" s="3">
        <f t="shared" si="19"/>
        <v>253.75939849624058</v>
      </c>
      <c r="AR88" s="3"/>
      <c r="AS88" s="3">
        <f>100*(C88-B88)/D88</f>
        <v>97.251740564309273</v>
      </c>
      <c r="AT88" s="3">
        <f>100*B88/D88</f>
        <v>2.4551117625503847</v>
      </c>
    </row>
    <row r="89" spans="1:46" x14ac:dyDescent="0.2">
      <c r="A89" s="20">
        <f t="shared" si="15"/>
        <v>44102</v>
      </c>
      <c r="B89" s="10">
        <v>139</v>
      </c>
      <c r="C89" s="11">
        <v>2891</v>
      </c>
      <c r="D89" s="11">
        <v>2752</v>
      </c>
      <c r="E89" s="12">
        <v>0</v>
      </c>
      <c r="H89" s="1">
        <f t="shared" si="20"/>
        <v>15.363636363636367</v>
      </c>
      <c r="I89" s="2">
        <f t="shared" si="1"/>
        <v>0.42545454545454553</v>
      </c>
      <c r="J89" s="3">
        <f t="shared" si="2"/>
        <v>42.545454545454554</v>
      </c>
      <c r="K89" s="3">
        <f t="shared" si="21"/>
        <v>-0.5582716701902749</v>
      </c>
      <c r="L89" s="3"/>
      <c r="M89" s="6">
        <f t="shared" si="16"/>
        <v>4800</v>
      </c>
      <c r="N89" s="1">
        <f t="shared" si="22"/>
        <v>0</v>
      </c>
      <c r="O89" s="6">
        <f t="shared" si="17"/>
        <v>1850</v>
      </c>
      <c r="P89" s="1">
        <v>0</v>
      </c>
      <c r="Q89" s="1">
        <f t="shared" si="5"/>
        <v>0</v>
      </c>
      <c r="R89" s="3"/>
      <c r="S89" s="3"/>
      <c r="T89" s="1"/>
      <c r="U89" s="1">
        <f t="shared" si="23"/>
        <v>59.138181818181828</v>
      </c>
      <c r="V89" s="1">
        <f t="shared" si="7"/>
        <v>19.556363636363638</v>
      </c>
      <c r="W89" s="1">
        <f t="shared" si="24"/>
        <v>79.861818181818165</v>
      </c>
      <c r="X89" s="3">
        <f t="shared" si="25"/>
        <v>2.1489164904862581</v>
      </c>
      <c r="Y89" s="3">
        <f t="shared" si="10"/>
        <v>100</v>
      </c>
      <c r="Z89" s="3">
        <f t="shared" si="11"/>
        <v>0.71062367864693454</v>
      </c>
      <c r="AA89" s="3">
        <f t="shared" si="12"/>
        <v>2.9019556025369972</v>
      </c>
      <c r="AB89" s="3">
        <f t="shared" si="26"/>
        <v>0.71062367864693454</v>
      </c>
      <c r="AC89" s="3">
        <f t="shared" si="27"/>
        <v>100</v>
      </c>
      <c r="AD89" s="1"/>
      <c r="AE89" s="1">
        <f>AE88+B89</f>
        <v>10700</v>
      </c>
      <c r="AF89" s="1">
        <f>AF88+B89*(1-I89)</f>
        <v>8750.6872727272748</v>
      </c>
      <c r="AG89" s="1">
        <f>AG88+C89-D89-W89</f>
        <v>70.312727272726221</v>
      </c>
      <c r="AH89" s="1">
        <f>AH88+E89</f>
        <v>0</v>
      </c>
      <c r="AI89" s="1">
        <f>E89/170</f>
        <v>0</v>
      </c>
      <c r="AK89" s="5">
        <f>U89-V89</f>
        <v>39.581818181818193</v>
      </c>
      <c r="AL89" s="5">
        <f>AL88+C89-D89-AK89</f>
        <v>8715.8872727272683</v>
      </c>
      <c r="AM89" s="5">
        <f>AM88+W89</f>
        <v>8750.6872727272748</v>
      </c>
      <c r="AN89" s="5">
        <f>AN88+Q89</f>
        <v>0</v>
      </c>
      <c r="AO89" s="5"/>
      <c r="AQ89" s="3">
        <f t="shared" si="19"/>
        <v>0</v>
      </c>
      <c r="AR89" s="3"/>
      <c r="AS89" s="3">
        <f>100*(C89-B89)/D89</f>
        <v>100</v>
      </c>
      <c r="AT89" s="3">
        <f>100*B89/D89</f>
        <v>5.0508720930232558</v>
      </c>
    </row>
    <row r="90" spans="1:46" x14ac:dyDescent="0.2">
      <c r="A90" s="20">
        <f t="shared" si="15"/>
        <v>44109</v>
      </c>
      <c r="B90" s="10">
        <v>195</v>
      </c>
      <c r="C90" s="11">
        <v>3002</v>
      </c>
      <c r="D90" s="11">
        <v>2786</v>
      </c>
      <c r="E90" s="12">
        <v>0</v>
      </c>
      <c r="H90" s="1">
        <f t="shared" si="20"/>
        <v>21.624242424242428</v>
      </c>
      <c r="I90" s="2">
        <f t="shared" si="1"/>
        <v>0.43636363636363645</v>
      </c>
      <c r="J90" s="3">
        <f t="shared" si="2"/>
        <v>43.636363636363647</v>
      </c>
      <c r="K90" s="3">
        <f t="shared" si="21"/>
        <v>-0.77617524853705777</v>
      </c>
      <c r="L90" s="3"/>
      <c r="M90" s="6">
        <f t="shared" si="16"/>
        <v>4800</v>
      </c>
      <c r="N90" s="1">
        <f t="shared" si="22"/>
        <v>0</v>
      </c>
      <c r="O90" s="6">
        <f t="shared" si="17"/>
        <v>1850</v>
      </c>
      <c r="P90" s="1">
        <v>0</v>
      </c>
      <c r="Q90" s="1">
        <f t="shared" si="5"/>
        <v>0</v>
      </c>
      <c r="R90" s="3"/>
      <c r="S90" s="3"/>
      <c r="T90" s="1"/>
      <c r="U90" s="1">
        <f t="shared" si="23"/>
        <v>85.090909090909108</v>
      </c>
      <c r="V90" s="1">
        <f t="shared" si="7"/>
        <v>28.184242424242427</v>
      </c>
      <c r="W90" s="1">
        <f t="shared" si="24"/>
        <v>109.90909090909089</v>
      </c>
      <c r="X90" s="3">
        <f t="shared" si="25"/>
        <v>3.0542321999608433</v>
      </c>
      <c r="Y90" s="3">
        <f t="shared" si="10"/>
        <v>100.7537688442211</v>
      </c>
      <c r="Z90" s="3">
        <f t="shared" si="11"/>
        <v>1.0116382779699364</v>
      </c>
      <c r="AA90" s="3">
        <f t="shared" si="12"/>
        <v>3.945049924949422</v>
      </c>
      <c r="AB90" s="3">
        <f t="shared" si="26"/>
        <v>1.0116382779699364</v>
      </c>
      <c r="AC90" s="3">
        <f t="shared" si="27"/>
        <v>100.7537688442211</v>
      </c>
      <c r="AD90" s="1"/>
      <c r="AE90" s="1">
        <f>AE89+B90</f>
        <v>10895</v>
      </c>
      <c r="AF90" s="1">
        <f>AF89+B90*(1-I90)</f>
        <v>8860.5963636363649</v>
      </c>
      <c r="AG90" s="1">
        <f>AG89+C90-D90-W90</f>
        <v>176.4036363636352</v>
      </c>
      <c r="AH90" s="1">
        <f>AH89+E90</f>
        <v>0</v>
      </c>
      <c r="AI90" s="1">
        <f>E90/170</f>
        <v>0</v>
      </c>
      <c r="AK90" s="5">
        <f>U90-V90</f>
        <v>56.90666666666668</v>
      </c>
      <c r="AL90" s="5">
        <f>AL89+C90-D90-AK90</f>
        <v>8874.9806060606024</v>
      </c>
      <c r="AM90" s="5">
        <f>AM89+W90</f>
        <v>8860.5963636363649</v>
      </c>
      <c r="AN90" s="5">
        <f>AN89+Q90</f>
        <v>0</v>
      </c>
      <c r="AO90" s="5"/>
      <c r="AQ90" s="3">
        <f t="shared" si="19"/>
        <v>-42.376681614349778</v>
      </c>
      <c r="AR90" s="3"/>
      <c r="AS90" s="3">
        <f>100*(C90-B90)/D90</f>
        <v>100.7537688442211</v>
      </c>
      <c r="AT90" s="3">
        <f>100*B90/D90</f>
        <v>6.9992821249102652</v>
      </c>
    </row>
    <row r="91" spans="1:46" x14ac:dyDescent="0.2">
      <c r="A91" s="20">
        <f t="shared" si="15"/>
        <v>44116</v>
      </c>
      <c r="B91" s="10">
        <v>269</v>
      </c>
      <c r="C91" s="11">
        <v>3022</v>
      </c>
      <c r="D91" s="11">
        <v>2807</v>
      </c>
      <c r="E91" s="12">
        <v>0</v>
      </c>
      <c r="H91" s="1">
        <f t="shared" si="20"/>
        <v>30.762424242424249</v>
      </c>
      <c r="I91" s="2">
        <f t="shared" si="1"/>
        <v>0.44727272727272738</v>
      </c>
      <c r="J91" s="3">
        <f t="shared" si="2"/>
        <v>44.727272727272741</v>
      </c>
      <c r="K91" s="3">
        <f t="shared" si="21"/>
        <v>-1.0959182131251959</v>
      </c>
      <c r="L91" s="3"/>
      <c r="M91" s="6">
        <f t="shared" si="16"/>
        <v>4800</v>
      </c>
      <c r="N91" s="1">
        <f t="shared" si="22"/>
        <v>0</v>
      </c>
      <c r="O91" s="6">
        <f t="shared" si="17"/>
        <v>1850</v>
      </c>
      <c r="P91" s="1">
        <v>0</v>
      </c>
      <c r="Q91" s="1">
        <f t="shared" si="5"/>
        <v>0</v>
      </c>
      <c r="R91" s="3"/>
      <c r="S91" s="3"/>
      <c r="T91" s="1"/>
      <c r="U91" s="1">
        <f t="shared" si="23"/>
        <v>120.31636363636366</v>
      </c>
      <c r="V91" s="1">
        <f t="shared" si="7"/>
        <v>40.466666666666669</v>
      </c>
      <c r="W91" s="1">
        <f t="shared" si="24"/>
        <v>148.68363636363634</v>
      </c>
      <c r="X91" s="3">
        <f t="shared" si="25"/>
        <v>4.2862972439032294</v>
      </c>
      <c r="Y91" s="3">
        <f t="shared" si="10"/>
        <v>98.076237976487349</v>
      </c>
      <c r="Z91" s="3">
        <f t="shared" si="11"/>
        <v>1.441634010212564</v>
      </c>
      <c r="AA91" s="3">
        <f t="shared" si="12"/>
        <v>5.296887651002363</v>
      </c>
      <c r="AB91" s="3">
        <f t="shared" si="26"/>
        <v>1.441634010212564</v>
      </c>
      <c r="AC91" s="3">
        <f t="shared" si="27"/>
        <v>98.076237976487349</v>
      </c>
      <c r="AD91" s="1"/>
      <c r="AE91" s="1">
        <f>AE90+B91</f>
        <v>11164</v>
      </c>
      <c r="AF91" s="1">
        <f>AF90+B91*(1-I91)</f>
        <v>9009.2800000000007</v>
      </c>
      <c r="AG91" s="1">
        <f>AG90+C91-D91-W91</f>
        <v>242.71999999999875</v>
      </c>
      <c r="AH91" s="1">
        <f>AH90+E91</f>
        <v>0</v>
      </c>
      <c r="AI91" s="1">
        <f>E91/170</f>
        <v>0</v>
      </c>
      <c r="AK91" s="5">
        <f>U91-V91</f>
        <v>79.849696969696993</v>
      </c>
      <c r="AL91" s="5">
        <f>AL90+C91-D91-AK91</f>
        <v>9010.1309090909053</v>
      </c>
      <c r="AM91" s="5">
        <f>AM90+W91</f>
        <v>9009.2800000000007</v>
      </c>
      <c r="AN91" s="5">
        <f>AN90+Q91</f>
        <v>0</v>
      </c>
      <c r="AO91" s="5"/>
      <c r="AQ91" s="3">
        <f t="shared" si="19"/>
        <v>78.513731825525042</v>
      </c>
      <c r="AR91" s="3"/>
      <c r="AS91" s="3">
        <f>100*(C91-B91)/D91</f>
        <v>98.076237976487349</v>
      </c>
      <c r="AT91" s="3">
        <f>100*B91/D91</f>
        <v>9.5831848949055924</v>
      </c>
    </row>
    <row r="92" spans="1:46" x14ac:dyDescent="0.2">
      <c r="A92" s="20">
        <f t="shared" si="15"/>
        <v>44123</v>
      </c>
      <c r="B92" s="10">
        <v>434</v>
      </c>
      <c r="C92" s="11">
        <v>3222</v>
      </c>
      <c r="D92" s="11">
        <v>2839</v>
      </c>
      <c r="E92" s="12">
        <v>0</v>
      </c>
      <c r="H92" s="1">
        <f t="shared" si="20"/>
        <v>43.781818181818188</v>
      </c>
      <c r="I92" s="2">
        <f t="shared" si="1"/>
        <v>0.4581818181818183</v>
      </c>
      <c r="J92" s="3">
        <f t="shared" si="2"/>
        <v>45.818181818181827</v>
      </c>
      <c r="K92" s="3">
        <f t="shared" si="21"/>
        <v>-1.5421563290531239</v>
      </c>
      <c r="L92" s="3"/>
      <c r="M92" s="6">
        <f t="shared" si="16"/>
        <v>4800</v>
      </c>
      <c r="N92" s="1">
        <f t="shared" si="22"/>
        <v>0</v>
      </c>
      <c r="O92" s="6">
        <f t="shared" si="17"/>
        <v>1850</v>
      </c>
      <c r="P92" s="1">
        <v>0</v>
      </c>
      <c r="Q92" s="1">
        <f t="shared" si="5"/>
        <v>0</v>
      </c>
      <c r="R92" s="3"/>
      <c r="S92" s="3"/>
      <c r="T92" s="1"/>
      <c r="U92" s="1">
        <f t="shared" si="23"/>
        <v>198.85090909090914</v>
      </c>
      <c r="V92" s="1">
        <f t="shared" si="7"/>
        <v>60.481212121212124</v>
      </c>
      <c r="W92" s="1">
        <f t="shared" si="24"/>
        <v>235.14909090909086</v>
      </c>
      <c r="X92" s="3">
        <f t="shared" si="25"/>
        <v>7.0042588619552362</v>
      </c>
      <c r="Y92" s="3">
        <f t="shared" si="10"/>
        <v>98.203592814371262</v>
      </c>
      <c r="Z92" s="3">
        <f t="shared" si="11"/>
        <v>2.1303702754917975</v>
      </c>
      <c r="AA92" s="3">
        <f t="shared" si="12"/>
        <v>8.2828140510422976</v>
      </c>
      <c r="AB92" s="3">
        <f t="shared" si="26"/>
        <v>2.130370275491797</v>
      </c>
      <c r="AC92" s="3">
        <f t="shared" si="27"/>
        <v>98.203592814371262</v>
      </c>
      <c r="AD92" s="1"/>
      <c r="AE92" s="1">
        <f>AE91+B92</f>
        <v>11598</v>
      </c>
      <c r="AF92" s="1">
        <f>AF91+B92*(1-I92)</f>
        <v>9244.4290909090923</v>
      </c>
      <c r="AG92" s="1">
        <f>AG91+C92-D92-W92</f>
        <v>390.570909090908</v>
      </c>
      <c r="AH92" s="1">
        <f>AH91+E92</f>
        <v>0</v>
      </c>
      <c r="AI92" s="1">
        <f>E92/170</f>
        <v>0</v>
      </c>
      <c r="AK92" s="5">
        <f>U92-V92</f>
        <v>138.36969696969703</v>
      </c>
      <c r="AL92" s="5">
        <f>AL91+C92-D92-AK92</f>
        <v>9254.7612121212078</v>
      </c>
      <c r="AM92" s="5">
        <f>AM91+W92</f>
        <v>9244.4290909090923</v>
      </c>
      <c r="AN92" s="5">
        <f>AN91+Q92</f>
        <v>0</v>
      </c>
      <c r="AO92" s="5"/>
      <c r="AQ92" s="3">
        <f t="shared" si="19"/>
        <v>53.372093023255815</v>
      </c>
      <c r="AR92" s="3">
        <f t="shared" ref="AR74:AR125" si="28">AVERAGE(AQ91:AQ93)</f>
        <v>57.730057558289275</v>
      </c>
      <c r="AS92" s="3">
        <f>100*(C92-B92)/D92</f>
        <v>98.203592814371262</v>
      </c>
      <c r="AT92" s="3">
        <f>100*B92/D92</f>
        <v>15.287072912997534</v>
      </c>
    </row>
    <row r="93" spans="1:46" x14ac:dyDescent="0.2">
      <c r="A93" s="20">
        <f t="shared" si="15"/>
        <v>44130</v>
      </c>
      <c r="B93" s="10">
        <v>643</v>
      </c>
      <c r="C93" s="11">
        <v>3448</v>
      </c>
      <c r="D93" s="11">
        <v>2862</v>
      </c>
      <c r="E93" s="12">
        <v>0</v>
      </c>
      <c r="H93" s="1">
        <f t="shared" si="20"/>
        <v>64.734545454545469</v>
      </c>
      <c r="I93" s="2">
        <f t="shared" si="1"/>
        <v>0.46909090909090922</v>
      </c>
      <c r="J93" s="3">
        <f t="shared" si="2"/>
        <v>46.909090909090921</v>
      </c>
      <c r="K93" s="3">
        <f t="shared" si="21"/>
        <v>-2.2618639222412815</v>
      </c>
      <c r="L93" s="3"/>
      <c r="M93" s="6">
        <f t="shared" si="16"/>
        <v>4800</v>
      </c>
      <c r="N93" s="1">
        <f t="shared" si="22"/>
        <v>0</v>
      </c>
      <c r="O93" s="6">
        <f t="shared" si="17"/>
        <v>1850</v>
      </c>
      <c r="P93" s="1">
        <v>0</v>
      </c>
      <c r="Q93" s="1">
        <f t="shared" si="5"/>
        <v>0</v>
      </c>
      <c r="R93" s="3"/>
      <c r="S93" s="3"/>
      <c r="T93" s="1"/>
      <c r="U93" s="1">
        <f t="shared" si="23"/>
        <v>301.62545454545466</v>
      </c>
      <c r="V93" s="1">
        <f t="shared" si="7"/>
        <v>92.016969696969724</v>
      </c>
      <c r="W93" s="1">
        <f t="shared" si="24"/>
        <v>341.37454545454534</v>
      </c>
      <c r="X93" s="3">
        <f t="shared" si="25"/>
        <v>10.538974652182203</v>
      </c>
      <c r="Y93" s="3">
        <f t="shared" si="10"/>
        <v>98.008385744234801</v>
      </c>
      <c r="Z93" s="3">
        <f t="shared" si="11"/>
        <v>3.2151282214175305</v>
      </c>
      <c r="AA93" s="3">
        <f t="shared" si="12"/>
        <v>11.927831776888377</v>
      </c>
      <c r="AB93" s="3">
        <f t="shared" si="26"/>
        <v>3.2151282214175305</v>
      </c>
      <c r="AC93" s="3">
        <f t="shared" si="27"/>
        <v>98.008385744234801</v>
      </c>
      <c r="AD93" s="1"/>
      <c r="AE93" s="1">
        <f>AE92+B93</f>
        <v>12241</v>
      </c>
      <c r="AF93" s="1">
        <f>AF92+B93*(1-I93)</f>
        <v>9585.8036363636384</v>
      </c>
      <c r="AG93" s="1">
        <f>AG92+C93-D93-W93</f>
        <v>635.19636363636278</v>
      </c>
      <c r="AH93" s="1">
        <f>AH92+E93</f>
        <v>0</v>
      </c>
      <c r="AI93" s="1">
        <f>E93/170</f>
        <v>0</v>
      </c>
      <c r="AK93" s="5">
        <f>U93-V93</f>
        <v>209.60848484848492</v>
      </c>
      <c r="AL93" s="5">
        <f>AL92+C93-D93-AK93</f>
        <v>9631.1527272727235</v>
      </c>
      <c r="AM93" s="5">
        <f>AM92+W93</f>
        <v>9585.8036363636384</v>
      </c>
      <c r="AN93" s="5">
        <f>AN92+Q93</f>
        <v>0</v>
      </c>
      <c r="AO93" s="5"/>
      <c r="AQ93" s="3">
        <f t="shared" si="19"/>
        <v>41.304347826086953</v>
      </c>
      <c r="AR93" s="3">
        <f t="shared" si="28"/>
        <v>41.030778777035501</v>
      </c>
      <c r="AS93" s="3">
        <f>100*(C93-B93)/D93</f>
        <v>98.008385744234801</v>
      </c>
      <c r="AT93" s="3">
        <f>100*B93/D93</f>
        <v>22.46680642907058</v>
      </c>
    </row>
    <row r="94" spans="1:46" x14ac:dyDescent="0.2">
      <c r="A94" s="20">
        <f t="shared" si="15"/>
        <v>44137</v>
      </c>
      <c r="B94" s="10">
        <v>856</v>
      </c>
      <c r="C94" s="11">
        <v>3687</v>
      </c>
      <c r="D94" s="11">
        <v>2889</v>
      </c>
      <c r="E94" s="12">
        <v>0</v>
      </c>
      <c r="H94" s="1">
        <f t="shared" si="20"/>
        <v>97.973333333333358</v>
      </c>
      <c r="I94" s="2">
        <f t="shared" si="1"/>
        <v>0.48000000000000015</v>
      </c>
      <c r="J94" s="3">
        <f t="shared" si="2"/>
        <v>48.000000000000014</v>
      </c>
      <c r="K94" s="3">
        <f t="shared" si="21"/>
        <v>-3.391254182531442</v>
      </c>
      <c r="L94" s="3"/>
      <c r="M94" s="6">
        <f t="shared" si="16"/>
        <v>4800</v>
      </c>
      <c r="N94" s="1">
        <f t="shared" si="22"/>
        <v>0</v>
      </c>
      <c r="O94" s="6">
        <f t="shared" si="17"/>
        <v>1850</v>
      </c>
      <c r="P94" s="1">
        <v>0</v>
      </c>
      <c r="Q94" s="1">
        <f t="shared" si="5"/>
        <v>0</v>
      </c>
      <c r="R94" s="3"/>
      <c r="S94" s="3"/>
      <c r="T94" s="1"/>
      <c r="U94" s="1">
        <f t="shared" si="23"/>
        <v>410.88000000000011</v>
      </c>
      <c r="V94" s="1">
        <f t="shared" si="7"/>
        <v>136.35515151515153</v>
      </c>
      <c r="W94" s="1">
        <f t="shared" si="24"/>
        <v>445.11999999999989</v>
      </c>
      <c r="X94" s="3">
        <f t="shared" si="25"/>
        <v>14.222222222222227</v>
      </c>
      <c r="Y94" s="3">
        <f t="shared" si="10"/>
        <v>97.992384908272754</v>
      </c>
      <c r="Z94" s="3">
        <f t="shared" si="11"/>
        <v>4.7198044830443591</v>
      </c>
      <c r="AA94" s="3">
        <f t="shared" si="12"/>
        <v>15.407407407407403</v>
      </c>
      <c r="AB94" s="3">
        <f t="shared" si="26"/>
        <v>4.7198044830443591</v>
      </c>
      <c r="AC94" s="3">
        <f t="shared" si="27"/>
        <v>97.992384908272754</v>
      </c>
      <c r="AD94" s="1"/>
      <c r="AE94" s="1">
        <f>AE93+B94</f>
        <v>13097</v>
      </c>
      <c r="AF94" s="1">
        <f>AF93+B94*(1-I94)</f>
        <v>10030.923636363637</v>
      </c>
      <c r="AG94" s="1">
        <f>AG93+C94-D94-W94</f>
        <v>988.07636363636266</v>
      </c>
      <c r="AH94" s="1">
        <f>AH93+E94</f>
        <v>0</v>
      </c>
      <c r="AI94" s="1">
        <f>E94/170</f>
        <v>0</v>
      </c>
      <c r="AK94" s="5">
        <f>U94-V94</f>
        <v>274.52484848484858</v>
      </c>
      <c r="AL94" s="5">
        <f>AL93+C94-D94-AK94</f>
        <v>10154.627878787875</v>
      </c>
      <c r="AM94" s="5">
        <f>AM93+W94</f>
        <v>10030.923636363637</v>
      </c>
      <c r="AN94" s="5">
        <f>AN93+Q94</f>
        <v>0</v>
      </c>
      <c r="AO94" s="5"/>
      <c r="AQ94" s="3">
        <f t="shared" si="19"/>
        <v>28.415895481763744</v>
      </c>
      <c r="AR94" s="3">
        <f t="shared" si="28"/>
        <v>46.568405670610879</v>
      </c>
      <c r="AS94" s="3">
        <f>100*(C94-B94)/D94</f>
        <v>97.992384908272754</v>
      </c>
      <c r="AT94" s="3">
        <f>100*B94/D94</f>
        <v>29.62962962962963</v>
      </c>
    </row>
    <row r="95" spans="1:46" x14ac:dyDescent="0.2">
      <c r="A95" s="20">
        <f t="shared" si="15"/>
        <v>44144</v>
      </c>
      <c r="B95" s="10">
        <v>894</v>
      </c>
      <c r="C95" s="11">
        <v>3589</v>
      </c>
      <c r="D95" s="11">
        <v>2902</v>
      </c>
      <c r="E95" s="12">
        <v>0</v>
      </c>
      <c r="H95" s="1">
        <f t="shared" si="20"/>
        <v>145.20000000000005</v>
      </c>
      <c r="I95" s="2">
        <f t="shared" si="1"/>
        <v>0.49090909090909107</v>
      </c>
      <c r="J95" s="3">
        <f t="shared" si="2"/>
        <v>49.090909090909108</v>
      </c>
      <c r="K95" s="3">
        <f t="shared" si="21"/>
        <v>-5.0034458993797397</v>
      </c>
      <c r="L95" s="3"/>
      <c r="M95" s="6">
        <f t="shared" si="16"/>
        <v>4800</v>
      </c>
      <c r="N95" s="1">
        <f t="shared" si="22"/>
        <v>0</v>
      </c>
      <c r="O95" s="6">
        <f t="shared" si="17"/>
        <v>1850</v>
      </c>
      <c r="P95" s="1">
        <v>0</v>
      </c>
      <c r="Q95" s="1">
        <f t="shared" si="5"/>
        <v>0</v>
      </c>
      <c r="R95" s="3"/>
      <c r="S95" s="3"/>
      <c r="T95" s="1"/>
      <c r="U95" s="1">
        <f t="shared" si="23"/>
        <v>438.87272727272745</v>
      </c>
      <c r="V95" s="1">
        <f t="shared" si="7"/>
        <v>183.94060606060611</v>
      </c>
      <c r="W95" s="1">
        <f t="shared" si="24"/>
        <v>455.12727272727255</v>
      </c>
      <c r="X95" s="3">
        <f t="shared" si="25"/>
        <v>15.123112586930649</v>
      </c>
      <c r="Y95" s="3">
        <f t="shared" si="10"/>
        <v>92.866988283942106</v>
      </c>
      <c r="Z95" s="3">
        <f t="shared" si="11"/>
        <v>6.3384082033289495</v>
      </c>
      <c r="AA95" s="3">
        <f t="shared" si="12"/>
        <v>15.683227867928069</v>
      </c>
      <c r="AB95" s="3">
        <f t="shared" si="26"/>
        <v>6.3384082033289495</v>
      </c>
      <c r="AC95" s="3">
        <f t="shared" si="27"/>
        <v>92.866988283942106</v>
      </c>
      <c r="AD95" s="1"/>
      <c r="AE95" s="1">
        <f>AE94+B95</f>
        <v>13991</v>
      </c>
      <c r="AF95" s="1">
        <f>AF94+B95*(1-I95)</f>
        <v>10486.050909090909</v>
      </c>
      <c r="AG95" s="1">
        <f>AG94+C95-D95-W95</f>
        <v>1219.94909090909</v>
      </c>
      <c r="AH95" s="1">
        <f>AH94+E95</f>
        <v>0</v>
      </c>
      <c r="AI95" s="1">
        <f>E95/170</f>
        <v>0</v>
      </c>
      <c r="AK95" s="5">
        <f>U95-V95</f>
        <v>254.93212121212133</v>
      </c>
      <c r="AL95" s="5">
        <f>AL94+C95-D95-AK95</f>
        <v>10586.695757575753</v>
      </c>
      <c r="AM95" s="5">
        <f>AM94+W95</f>
        <v>10486.050909090909</v>
      </c>
      <c r="AN95" s="5">
        <f>AN94+Q95</f>
        <v>0</v>
      </c>
      <c r="AO95" s="5"/>
      <c r="AQ95" s="3">
        <f t="shared" si="19"/>
        <v>69.984973703981964</v>
      </c>
      <c r="AR95" s="3">
        <f t="shared" si="28"/>
        <v>44.19161871696388</v>
      </c>
      <c r="AS95" s="3">
        <f>100*(C95-B95)/D95</f>
        <v>92.866988283942106</v>
      </c>
      <c r="AT95" s="3">
        <f>100*B95/D95</f>
        <v>30.806340454858717</v>
      </c>
    </row>
    <row r="96" spans="1:46" x14ac:dyDescent="0.2">
      <c r="A96" s="20">
        <f t="shared" si="15"/>
        <v>44151</v>
      </c>
      <c r="B96" s="10">
        <v>782</v>
      </c>
      <c r="C96" s="11">
        <v>3580</v>
      </c>
      <c r="D96" s="11">
        <v>2932</v>
      </c>
      <c r="E96" s="12">
        <v>0</v>
      </c>
      <c r="H96" s="1">
        <f t="shared" si="20"/>
        <v>196.76848484848492</v>
      </c>
      <c r="I96" s="2">
        <f t="shared" si="1"/>
        <v>0.50181818181818194</v>
      </c>
      <c r="J96" s="3">
        <f t="shared" si="2"/>
        <v>50.181818181818194</v>
      </c>
      <c r="K96" s="3">
        <f t="shared" si="21"/>
        <v>-6.711067013931955</v>
      </c>
      <c r="L96" s="3"/>
      <c r="M96" s="6">
        <f t="shared" si="16"/>
        <v>4800</v>
      </c>
      <c r="N96" s="1">
        <f t="shared" si="22"/>
        <v>0</v>
      </c>
      <c r="O96" s="6">
        <f t="shared" si="17"/>
        <v>1850</v>
      </c>
      <c r="P96" s="1">
        <v>0</v>
      </c>
      <c r="Q96" s="1">
        <f t="shared" si="5"/>
        <v>0</v>
      </c>
      <c r="R96" s="3"/>
      <c r="S96" s="3"/>
      <c r="T96" s="1"/>
      <c r="U96" s="1">
        <f t="shared" si="23"/>
        <v>392.42181818181825</v>
      </c>
      <c r="V96" s="1">
        <f t="shared" si="7"/>
        <v>226.10787878787883</v>
      </c>
      <c r="W96" s="1">
        <f t="shared" si="24"/>
        <v>389.57818181818175</v>
      </c>
      <c r="X96" s="3">
        <f t="shared" si="25"/>
        <v>13.384100210839639</v>
      </c>
      <c r="Y96" s="3">
        <f t="shared" si="10"/>
        <v>95.429740791268756</v>
      </c>
      <c r="Z96" s="3">
        <f t="shared" si="11"/>
        <v>7.7117284716193319</v>
      </c>
      <c r="AA96" s="3">
        <f t="shared" si="12"/>
        <v>13.287113977427754</v>
      </c>
      <c r="AB96" s="3">
        <f t="shared" si="26"/>
        <v>7.7117284716193328</v>
      </c>
      <c r="AC96" s="3">
        <f t="shared" si="27"/>
        <v>95.429740791268756</v>
      </c>
      <c r="AD96" s="1"/>
      <c r="AE96" s="1">
        <f>AE95+B96</f>
        <v>14773</v>
      </c>
      <c r="AF96" s="1">
        <f>AF95+B96*(1-I96)</f>
        <v>10875.629090909091</v>
      </c>
      <c r="AG96" s="1">
        <f>AG95+C96-D96-W96</f>
        <v>1478.3709090909083</v>
      </c>
      <c r="AH96" s="1">
        <f>AH95+E96</f>
        <v>0</v>
      </c>
      <c r="AI96" s="1">
        <f>E96/170</f>
        <v>0</v>
      </c>
      <c r="AK96" s="5">
        <f>U96-V96</f>
        <v>166.31393939393942</v>
      </c>
      <c r="AL96" s="5">
        <f>AL95+C96-D96-AK96</f>
        <v>11068.381818181813</v>
      </c>
      <c r="AM96" s="5">
        <f>AM95+W96</f>
        <v>10875.629090909091</v>
      </c>
      <c r="AN96" s="5">
        <f>AN95+Q96</f>
        <v>0</v>
      </c>
      <c r="AO96" s="5"/>
      <c r="AQ96" s="3">
        <f t="shared" si="19"/>
        <v>34.173986965145936</v>
      </c>
      <c r="AR96" s="3">
        <f t="shared" si="28"/>
        <v>56.103154374324085</v>
      </c>
      <c r="AS96" s="3">
        <f>100*(C96-B96)/D96</f>
        <v>95.429740791268756</v>
      </c>
      <c r="AT96" s="3">
        <f>100*B96/D96</f>
        <v>26.671214188267395</v>
      </c>
    </row>
    <row r="97" spans="1:46" x14ac:dyDescent="0.2">
      <c r="A97" s="20">
        <f t="shared" si="15"/>
        <v>44158</v>
      </c>
      <c r="B97" s="10">
        <v>668</v>
      </c>
      <c r="C97" s="11">
        <v>3335</v>
      </c>
      <c r="D97" s="11">
        <v>2972</v>
      </c>
      <c r="E97" s="12">
        <v>0</v>
      </c>
      <c r="H97" s="1">
        <f t="shared" si="20"/>
        <v>243.7733333333334</v>
      </c>
      <c r="I97" s="2">
        <f t="shared" si="1"/>
        <v>0.51272727272727281</v>
      </c>
      <c r="J97" s="3">
        <f t="shared" si="2"/>
        <v>51.27272727272728</v>
      </c>
      <c r="K97" s="3">
        <f t="shared" si="21"/>
        <v>-8.2023328847016614</v>
      </c>
      <c r="L97" s="3"/>
      <c r="M97" s="6">
        <f t="shared" si="16"/>
        <v>4800</v>
      </c>
      <c r="N97" s="1">
        <f t="shared" si="22"/>
        <v>0</v>
      </c>
      <c r="O97" s="6">
        <f t="shared" si="17"/>
        <v>1850</v>
      </c>
      <c r="P97" s="1">
        <v>0</v>
      </c>
      <c r="Q97" s="1">
        <f t="shared" si="5"/>
        <v>0</v>
      </c>
      <c r="R97" s="3"/>
      <c r="S97" s="3"/>
      <c r="T97" s="1"/>
      <c r="U97" s="1">
        <f t="shared" si="23"/>
        <v>342.50181818181824</v>
      </c>
      <c r="V97" s="1">
        <f t="shared" si="7"/>
        <v>261.07757575757586</v>
      </c>
      <c r="W97" s="1">
        <f t="shared" si="24"/>
        <v>325.49818181818176</v>
      </c>
      <c r="X97" s="3">
        <f t="shared" si="25"/>
        <v>11.524287287409766</v>
      </c>
      <c r="Y97" s="3">
        <f t="shared" si="10"/>
        <v>89.737550471063258</v>
      </c>
      <c r="Z97" s="3">
        <f t="shared" si="11"/>
        <v>8.7845752273746935</v>
      </c>
      <c r="AA97" s="3">
        <f t="shared" si="12"/>
        <v>10.952159549736937</v>
      </c>
      <c r="AB97" s="3">
        <f t="shared" si="26"/>
        <v>8.7845752273746935</v>
      </c>
      <c r="AC97" s="3">
        <f t="shared" si="27"/>
        <v>89.737550471063258</v>
      </c>
      <c r="AD97" s="1"/>
      <c r="AE97" s="1">
        <f>AE96+B97</f>
        <v>15441</v>
      </c>
      <c r="AF97" s="1">
        <f>AF96+B97*(1-I97)</f>
        <v>11201.127272727274</v>
      </c>
      <c r="AG97" s="1">
        <f>AG96+C97-D97-W97</f>
        <v>1515.8727272727269</v>
      </c>
      <c r="AH97" s="1">
        <f>AH96+E97</f>
        <v>0</v>
      </c>
      <c r="AI97" s="1">
        <f>E97/170</f>
        <v>0</v>
      </c>
      <c r="AK97" s="5">
        <f>U97-V97</f>
        <v>81.424242424242379</v>
      </c>
      <c r="AL97" s="5">
        <f>AL96+C97-D97-AK97</f>
        <v>11349.957575757571</v>
      </c>
      <c r="AM97" s="5">
        <f>AM96+W97</f>
        <v>11201.127272727274</v>
      </c>
      <c r="AN97" s="5">
        <f>AN96+Q97</f>
        <v>0</v>
      </c>
      <c r="AO97" s="5"/>
      <c r="AQ97" s="3">
        <f t="shared" si="19"/>
        <v>64.150502453844354</v>
      </c>
      <c r="AR97" s="3">
        <f t="shared" si="28"/>
        <v>48.696960953871077</v>
      </c>
      <c r="AS97" s="3">
        <f>100*(C97-B97)/D97</f>
        <v>89.737550471063258</v>
      </c>
      <c r="AT97" s="3">
        <f>100*B97/D97</f>
        <v>22.476446837146703</v>
      </c>
    </row>
    <row r="98" spans="1:46" x14ac:dyDescent="0.2">
      <c r="A98" s="20">
        <f t="shared" si="15"/>
        <v>44165</v>
      </c>
      <c r="B98" s="10">
        <v>652</v>
      </c>
      <c r="C98" s="11">
        <v>3405</v>
      </c>
      <c r="D98" s="11">
        <v>3012</v>
      </c>
      <c r="E98" s="12">
        <v>0</v>
      </c>
      <c r="H98" s="1">
        <f t="shared" si="20"/>
        <v>283.92727272727274</v>
      </c>
      <c r="I98" s="2">
        <f t="shared" si="1"/>
        <v>0.52363636363636368</v>
      </c>
      <c r="J98" s="3">
        <f t="shared" si="2"/>
        <v>52.363636363636367</v>
      </c>
      <c r="K98" s="3">
        <f t="shared" si="21"/>
        <v>-9.4265362791259211</v>
      </c>
      <c r="L98" s="3"/>
      <c r="M98" s="6">
        <f t="shared" si="16"/>
        <v>4800</v>
      </c>
      <c r="N98" s="1">
        <f t="shared" si="22"/>
        <v>0</v>
      </c>
      <c r="O98" s="6">
        <f t="shared" si="17"/>
        <v>1850</v>
      </c>
      <c r="P98" s="1">
        <v>0</v>
      </c>
      <c r="Q98" s="1">
        <f t="shared" si="5"/>
        <v>0</v>
      </c>
      <c r="R98" s="3"/>
      <c r="S98" s="3"/>
      <c r="T98" s="1"/>
      <c r="U98" s="1">
        <f t="shared" si="23"/>
        <v>341.41090909090912</v>
      </c>
      <c r="V98" s="1">
        <f t="shared" si="7"/>
        <v>292.44121212121217</v>
      </c>
      <c r="W98" s="1">
        <f t="shared" si="24"/>
        <v>310.58909090909088</v>
      </c>
      <c r="X98" s="3">
        <f t="shared" si="25"/>
        <v>11.335023542194858</v>
      </c>
      <c r="Y98" s="3">
        <f t="shared" si="10"/>
        <v>91.40106241699867</v>
      </c>
      <c r="Z98" s="3">
        <f t="shared" si="11"/>
        <v>9.70920358968168</v>
      </c>
      <c r="AA98" s="3">
        <f t="shared" si="12"/>
        <v>10.31172280574671</v>
      </c>
      <c r="AB98" s="3">
        <f t="shared" si="26"/>
        <v>9.7092035896816782</v>
      </c>
      <c r="AC98" s="3">
        <f t="shared" si="27"/>
        <v>91.40106241699867</v>
      </c>
      <c r="AD98" s="1"/>
      <c r="AE98" s="1">
        <f>AE97+B98</f>
        <v>16093</v>
      </c>
      <c r="AF98" s="1">
        <f>AF97+B98*(1-I98)</f>
        <v>11511.716363636364</v>
      </c>
      <c r="AG98" s="1">
        <f>AG97+C98-D98-W98</f>
        <v>1598.2836363636357</v>
      </c>
      <c r="AH98" s="1">
        <f>AH97+E98</f>
        <v>0</v>
      </c>
      <c r="AI98" s="1">
        <f>E98/170</f>
        <v>0</v>
      </c>
      <c r="AK98" s="5">
        <f>U98-V98</f>
        <v>48.96969696969694</v>
      </c>
      <c r="AL98" s="5">
        <f>AL97+C98-D98-AK98</f>
        <v>11693.987878787875</v>
      </c>
      <c r="AM98" s="5">
        <f>AM97+W98</f>
        <v>11511.716363636364</v>
      </c>
      <c r="AN98" s="5">
        <f>AN97+Q98</f>
        <v>0</v>
      </c>
      <c r="AO98" s="5"/>
      <c r="AQ98" s="3">
        <f t="shared" si="19"/>
        <v>47.766393442622956</v>
      </c>
      <c r="AR98" s="3">
        <f t="shared" si="28"/>
        <v>44.036579490057989</v>
      </c>
      <c r="AS98" s="3">
        <f>100*(C98-B98)/D98</f>
        <v>91.40106241699867</v>
      </c>
      <c r="AT98" s="3">
        <f>100*B98/D98</f>
        <v>21.646746347941566</v>
      </c>
    </row>
    <row r="99" spans="1:46" x14ac:dyDescent="0.2">
      <c r="A99" s="20">
        <f t="shared" si="15"/>
        <v>44172</v>
      </c>
      <c r="B99" s="10">
        <v>614</v>
      </c>
      <c r="C99" s="11">
        <v>3530</v>
      </c>
      <c r="D99" s="11">
        <v>3037</v>
      </c>
      <c r="E99" s="12">
        <v>0</v>
      </c>
      <c r="H99" s="1">
        <f t="shared" si="20"/>
        <v>320.31151515151515</v>
      </c>
      <c r="I99" s="2">
        <f t="shared" si="1"/>
        <v>0.53454545454545455</v>
      </c>
      <c r="J99" s="3">
        <f t="shared" si="2"/>
        <v>53.454545454545453</v>
      </c>
      <c r="K99" s="3">
        <f t="shared" si="21"/>
        <v>-10.546971193662007</v>
      </c>
      <c r="L99" s="3"/>
      <c r="M99" s="6">
        <f t="shared" si="16"/>
        <v>4800</v>
      </c>
      <c r="N99" s="1">
        <f t="shared" si="22"/>
        <v>0</v>
      </c>
      <c r="O99" s="6">
        <f t="shared" si="17"/>
        <v>1850</v>
      </c>
      <c r="P99" s="1">
        <v>0</v>
      </c>
      <c r="Q99" s="1">
        <f t="shared" si="5"/>
        <v>0</v>
      </c>
      <c r="R99" s="3"/>
      <c r="S99" s="3"/>
      <c r="T99" s="1"/>
      <c r="U99" s="1">
        <f t="shared" si="23"/>
        <v>328.21090909090907</v>
      </c>
      <c r="V99" s="1">
        <f t="shared" si="7"/>
        <v>319.4545454545455</v>
      </c>
      <c r="W99" s="1">
        <f t="shared" si="24"/>
        <v>285.78909090909093</v>
      </c>
      <c r="X99" s="3">
        <f t="shared" si="25"/>
        <v>10.807076361241654</v>
      </c>
      <c r="Y99" s="3">
        <f t="shared" si="10"/>
        <v>96.015805070793547</v>
      </c>
      <c r="Z99" s="3">
        <f t="shared" si="11"/>
        <v>10.518753554644238</v>
      </c>
      <c r="AA99" s="3">
        <f t="shared" si="12"/>
        <v>9.4102433621696058</v>
      </c>
      <c r="AB99" s="3">
        <f t="shared" si="26"/>
        <v>10.518753554644238</v>
      </c>
      <c r="AC99" s="3">
        <f t="shared" si="27"/>
        <v>96.015805070793547</v>
      </c>
      <c r="AD99" s="1"/>
      <c r="AE99" s="1">
        <f>AE98+B99</f>
        <v>16707</v>
      </c>
      <c r="AF99" s="1">
        <f>AF98+B99*(1-I99)</f>
        <v>11797.505454545455</v>
      </c>
      <c r="AG99" s="1">
        <f>AG98+C99-D99-W99</f>
        <v>1805.4945454545452</v>
      </c>
      <c r="AH99" s="1">
        <f>AH98+E99</f>
        <v>0</v>
      </c>
      <c r="AI99" s="1">
        <f>E99/170</f>
        <v>0</v>
      </c>
      <c r="AK99" s="5">
        <f>U99-V99</f>
        <v>8.7563636363635737</v>
      </c>
      <c r="AL99" s="5">
        <f>AL98+C99-D99-AK99</f>
        <v>12178.231515151512</v>
      </c>
      <c r="AM99" s="5">
        <f>AM98+W99</f>
        <v>11797.505454545455</v>
      </c>
      <c r="AN99" s="5">
        <f>AN98+Q99</f>
        <v>0</v>
      </c>
      <c r="AO99" s="5"/>
      <c r="AQ99" s="3">
        <f t="shared" si="19"/>
        <v>20.19284257370666</v>
      </c>
      <c r="AR99" s="3">
        <f t="shared" si="28"/>
        <v>32.047435175895139</v>
      </c>
      <c r="AS99" s="3">
        <f>100*(C99-B99)/D99</f>
        <v>96.015805070793547</v>
      </c>
      <c r="AT99" s="3">
        <f>100*B99/D99</f>
        <v>20.217319723411261</v>
      </c>
    </row>
    <row r="100" spans="1:46" x14ac:dyDescent="0.2">
      <c r="A100" s="20">
        <f t="shared" si="15"/>
        <v>44179</v>
      </c>
      <c r="B100" s="10">
        <v>697</v>
      </c>
      <c r="C100" s="11">
        <v>3615</v>
      </c>
      <c r="D100" s="11">
        <v>3100</v>
      </c>
      <c r="E100" s="12">
        <v>0</v>
      </c>
      <c r="H100" s="1">
        <f t="shared" si="20"/>
        <v>352.24242424242425</v>
      </c>
      <c r="I100" s="2">
        <f t="shared" si="1"/>
        <v>0.54545454545454541</v>
      </c>
      <c r="J100" s="3">
        <f t="shared" si="2"/>
        <v>54.54545454545454</v>
      </c>
      <c r="K100" s="3">
        <f t="shared" si="21"/>
        <v>-11.362658846529815</v>
      </c>
      <c r="L100" s="3"/>
      <c r="M100" s="6">
        <f t="shared" si="16"/>
        <v>4800</v>
      </c>
      <c r="N100" s="1">
        <f t="shared" si="22"/>
        <v>0</v>
      </c>
      <c r="O100" s="6">
        <f t="shared" si="17"/>
        <v>1850</v>
      </c>
      <c r="P100" s="1">
        <v>0</v>
      </c>
      <c r="Q100" s="1">
        <f t="shared" si="5"/>
        <v>0</v>
      </c>
      <c r="R100" s="3"/>
      <c r="S100" s="3"/>
      <c r="T100" s="1"/>
      <c r="U100" s="1">
        <f t="shared" si="23"/>
        <v>380.18181818181813</v>
      </c>
      <c r="V100" s="1">
        <f t="shared" si="7"/>
        <v>348.32848484848489</v>
      </c>
      <c r="W100" s="1">
        <f t="shared" si="24"/>
        <v>316.81818181818187</v>
      </c>
      <c r="X100" s="3">
        <f t="shared" si="25"/>
        <v>12.263929618768328</v>
      </c>
      <c r="Y100" s="3">
        <f t="shared" si="10"/>
        <v>94.129032258064512</v>
      </c>
      <c r="Z100" s="3">
        <f t="shared" si="11"/>
        <v>11.2364027370479</v>
      </c>
      <c r="AA100" s="3">
        <f t="shared" si="12"/>
        <v>10.21994134897361</v>
      </c>
      <c r="AB100" s="3">
        <f t="shared" si="26"/>
        <v>11.2364027370479</v>
      </c>
      <c r="AC100" s="3">
        <f t="shared" si="27"/>
        <v>94.129032258064512</v>
      </c>
      <c r="AD100" s="1"/>
      <c r="AE100" s="1">
        <f>AE99+B100</f>
        <v>17404</v>
      </c>
      <c r="AF100" s="1">
        <f>AF99+B100*(1-I100)</f>
        <v>12114.323636363637</v>
      </c>
      <c r="AG100" s="1">
        <f>AG99+C100-D100-W100</f>
        <v>2003.676363636363</v>
      </c>
      <c r="AH100" s="1">
        <f>AH99+E100</f>
        <v>0</v>
      </c>
      <c r="AI100" s="1">
        <f>E100/170</f>
        <v>0</v>
      </c>
      <c r="AK100" s="5">
        <f>U100-V100</f>
        <v>31.853333333333239</v>
      </c>
      <c r="AL100" s="5">
        <f>AL99+C100-D100-AK100</f>
        <v>12661.37818181818</v>
      </c>
      <c r="AM100" s="5">
        <f>AM99+W100</f>
        <v>12114.323636363637</v>
      </c>
      <c r="AN100" s="5">
        <f>AN99+Q100</f>
        <v>0</v>
      </c>
      <c r="AO100" s="5"/>
      <c r="AQ100" s="3">
        <f t="shared" si="19"/>
        <v>28.183069511355814</v>
      </c>
      <c r="AR100" s="3">
        <f t="shared" si="28"/>
        <v>25.692611720661848</v>
      </c>
      <c r="AS100" s="3">
        <f>100*(C100-B100)/D100</f>
        <v>94.129032258064512</v>
      </c>
      <c r="AT100" s="3">
        <f>100*B100/D100</f>
        <v>22.483870967741936</v>
      </c>
    </row>
    <row r="101" spans="1:46" x14ac:dyDescent="0.2">
      <c r="A101" s="20">
        <f t="shared" si="15"/>
        <v>44186</v>
      </c>
      <c r="B101" s="10">
        <v>942</v>
      </c>
      <c r="C101" s="11">
        <v>3909</v>
      </c>
      <c r="D101" s="11">
        <v>3166</v>
      </c>
      <c r="E101" s="12">
        <v>0</v>
      </c>
      <c r="H101" s="1">
        <f t="shared" si="20"/>
        <v>385.74545454545449</v>
      </c>
      <c r="I101" s="2">
        <f t="shared" si="1"/>
        <v>0.55636363636363628</v>
      </c>
      <c r="J101" s="3">
        <f t="shared" si="2"/>
        <v>55.636363636363626</v>
      </c>
      <c r="K101" s="3">
        <f t="shared" si="21"/>
        <v>-12.184000459426864</v>
      </c>
      <c r="L101" s="3"/>
      <c r="M101" s="6">
        <f t="shared" si="16"/>
        <v>4800</v>
      </c>
      <c r="N101" s="1">
        <f t="shared" si="22"/>
        <v>0</v>
      </c>
      <c r="O101" s="6">
        <f t="shared" si="17"/>
        <v>1850</v>
      </c>
      <c r="P101" s="1">
        <v>0</v>
      </c>
      <c r="Q101" s="1">
        <f t="shared" si="5"/>
        <v>0</v>
      </c>
      <c r="R101" s="3"/>
      <c r="S101" s="3"/>
      <c r="T101" s="1"/>
      <c r="U101" s="1">
        <f t="shared" si="23"/>
        <v>524.09454545454537</v>
      </c>
      <c r="V101" s="1">
        <f t="shared" si="7"/>
        <v>384.46666666666664</v>
      </c>
      <c r="W101" s="1">
        <f t="shared" si="24"/>
        <v>417.90545454545463</v>
      </c>
      <c r="X101" s="3">
        <f t="shared" si="25"/>
        <v>16.553839085740535</v>
      </c>
      <c r="Y101" s="3">
        <f t="shared" si="10"/>
        <v>93.714466203411249</v>
      </c>
      <c r="Z101" s="3">
        <f t="shared" si="11"/>
        <v>12.143609180880183</v>
      </c>
      <c r="AA101" s="3">
        <f t="shared" si="12"/>
        <v>13.199793257910759</v>
      </c>
      <c r="AB101" s="3">
        <f t="shared" si="26"/>
        <v>12.143609180880185</v>
      </c>
      <c r="AC101" s="3">
        <f t="shared" si="27"/>
        <v>93.714466203411249</v>
      </c>
      <c r="AD101" s="1"/>
      <c r="AE101" s="1">
        <f>AE100+B101</f>
        <v>18346</v>
      </c>
      <c r="AF101" s="1">
        <f>AF100+B101*(1-I101)</f>
        <v>12532.229090909092</v>
      </c>
      <c r="AG101" s="1">
        <f>AG100+C101-D101-W101</f>
        <v>2328.7709090909084</v>
      </c>
      <c r="AH101" s="1">
        <f>AH100+E101</f>
        <v>0</v>
      </c>
      <c r="AI101" s="1">
        <f>E101/170</f>
        <v>0</v>
      </c>
      <c r="AK101" s="5">
        <f>U101-V101</f>
        <v>139.62787878787873</v>
      </c>
      <c r="AL101" s="5">
        <f>AL100+C101-D101-AK101</f>
        <v>13264.750303030303</v>
      </c>
      <c r="AM101" s="5">
        <f>AM100+W101</f>
        <v>12532.229090909092</v>
      </c>
      <c r="AN101" s="5">
        <f>AN100+Q101</f>
        <v>0</v>
      </c>
      <c r="AO101" s="5"/>
      <c r="AQ101" s="3">
        <f t="shared" si="19"/>
        <v>28.701923076923077</v>
      </c>
      <c r="AR101" s="3">
        <f t="shared" si="28"/>
        <v>40.256862773449221</v>
      </c>
      <c r="AS101" s="3">
        <f>100*(C101-B101)/D101</f>
        <v>93.714466203411249</v>
      </c>
      <c r="AT101" s="3">
        <f>100*B101/D101</f>
        <v>29.753632343651294</v>
      </c>
    </row>
    <row r="102" spans="1:46" x14ac:dyDescent="0.2">
      <c r="A102" s="20">
        <f t="shared" si="15"/>
        <v>44193</v>
      </c>
      <c r="B102" s="10">
        <v>1124</v>
      </c>
      <c r="C102" s="11">
        <v>3867</v>
      </c>
      <c r="D102" s="11">
        <v>3222</v>
      </c>
      <c r="E102" s="12">
        <v>0</v>
      </c>
      <c r="H102" s="1">
        <f t="shared" si="20"/>
        <v>425.32848484848478</v>
      </c>
      <c r="I102" s="2">
        <f t="shared" si="1"/>
        <v>0.56727272727272715</v>
      </c>
      <c r="J102" s="3">
        <f t="shared" si="2"/>
        <v>56.727272727272712</v>
      </c>
      <c r="K102" s="3">
        <f t="shared" si="21"/>
        <v>-13.200759927016909</v>
      </c>
      <c r="L102" s="3"/>
      <c r="M102" s="6">
        <f t="shared" si="16"/>
        <v>4800</v>
      </c>
      <c r="N102" s="1">
        <f t="shared" si="22"/>
        <v>0</v>
      </c>
      <c r="O102" s="6">
        <f t="shared" si="17"/>
        <v>1850</v>
      </c>
      <c r="P102" s="1">
        <f>AVERAGE(E2:E84)/O102</f>
        <v>0</v>
      </c>
      <c r="Q102" s="1">
        <f t="shared" si="5"/>
        <v>0</v>
      </c>
      <c r="R102" s="3">
        <f t="shared" ref="R102:R133" si="29">Q102/7</f>
        <v>0</v>
      </c>
      <c r="S102" s="3">
        <f t="shared" ref="S102:S114" si="30">100*(1+Q102/D102)</f>
        <v>100</v>
      </c>
      <c r="T102" s="1"/>
      <c r="U102" s="1">
        <f t="shared" si="23"/>
        <v>637.61454545454535</v>
      </c>
      <c r="V102" s="1">
        <f t="shared" si="7"/>
        <v>421.79878787878783</v>
      </c>
      <c r="W102" s="1">
        <f t="shared" si="24"/>
        <v>486.38545454545465</v>
      </c>
      <c r="X102" s="3">
        <f t="shared" si="25"/>
        <v>19.789402403927539</v>
      </c>
      <c r="Y102" s="3">
        <f t="shared" si="10"/>
        <v>85.133457479826191</v>
      </c>
      <c r="Z102" s="3">
        <f t="shared" si="11"/>
        <v>13.091210052103905</v>
      </c>
      <c r="AA102" s="3">
        <f t="shared" si="12"/>
        <v>15.095762090175501</v>
      </c>
      <c r="AB102" s="3">
        <f t="shared" si="26"/>
        <v>13.091210052103905</v>
      </c>
      <c r="AC102" s="3">
        <f t="shared" si="27"/>
        <v>85.133457479826191</v>
      </c>
      <c r="AD102" s="1"/>
      <c r="AE102" s="1">
        <f>AE101+B102</f>
        <v>19470</v>
      </c>
      <c r="AF102" s="1">
        <f>AF101+B102*(1-I102)</f>
        <v>13018.614545454546</v>
      </c>
      <c r="AG102" s="1">
        <f>AG101+C102-D102-W102</f>
        <v>2487.3854545454537</v>
      </c>
      <c r="AH102" s="1">
        <f>AH101+E102</f>
        <v>0</v>
      </c>
      <c r="AI102" s="1">
        <f>E102/170</f>
        <v>0</v>
      </c>
      <c r="AK102" s="5">
        <f>U102-V102</f>
        <v>215.81575757575752</v>
      </c>
      <c r="AL102" s="5">
        <f>AL101+C102-D102-AK102</f>
        <v>13693.934545454547</v>
      </c>
      <c r="AM102" s="5">
        <f>AM101+W102</f>
        <v>13018.614545454546</v>
      </c>
      <c r="AN102" s="5">
        <f>AN101+Q102</f>
        <v>0</v>
      </c>
      <c r="AO102" s="5">
        <f>AM102+AN102</f>
        <v>13018.614545454546</v>
      </c>
      <c r="AQ102" s="3">
        <f t="shared" si="19"/>
        <v>63.885595732068758</v>
      </c>
      <c r="AR102" s="3">
        <f t="shared" si="28"/>
        <v>55.264221582985293</v>
      </c>
      <c r="AS102" s="3">
        <f>100*(C102-B102)/D102</f>
        <v>85.133457479826191</v>
      </c>
      <c r="AT102" s="3">
        <f>100*B102/D102</f>
        <v>34.885164494103044</v>
      </c>
    </row>
    <row r="103" spans="1:46" x14ac:dyDescent="0.2">
      <c r="A103" s="20">
        <f t="shared" si="15"/>
        <v>44200</v>
      </c>
      <c r="B103" s="10">
        <v>1189</v>
      </c>
      <c r="C103" s="11">
        <v>3867</v>
      </c>
      <c r="D103" s="11">
        <v>3266</v>
      </c>
      <c r="E103" s="13">
        <v>33759</v>
      </c>
      <c r="F103" s="1">
        <f>E103/175</f>
        <v>192.90857142857143</v>
      </c>
      <c r="G103" s="1"/>
      <c r="H103" s="1">
        <f t="shared" si="20"/>
        <v>464.4084848484847</v>
      </c>
      <c r="I103" s="2">
        <f t="shared" si="1"/>
        <v>0.57818181818181802</v>
      </c>
      <c r="J103" s="3">
        <f t="shared" si="2"/>
        <v>57.818181818181799</v>
      </c>
      <c r="K103" s="3">
        <f t="shared" si="21"/>
        <v>-14.219488207240804</v>
      </c>
      <c r="L103" s="3"/>
      <c r="M103" s="6">
        <f t="shared" si="16"/>
        <v>4800</v>
      </c>
      <c r="N103" s="1">
        <f t="shared" si="22"/>
        <v>3.5165625</v>
      </c>
      <c r="O103" s="6">
        <f t="shared" si="17"/>
        <v>1850</v>
      </c>
      <c r="P103" s="1">
        <f t="shared" ref="P103:P166" si="31">AVERAGE(E3:E85)/O103</f>
        <v>0</v>
      </c>
      <c r="Q103" s="1">
        <f t="shared" si="5"/>
        <v>3.5165625</v>
      </c>
      <c r="R103" s="3">
        <f t="shared" si="29"/>
        <v>0.50236607142857148</v>
      </c>
      <c r="S103" s="3">
        <f t="shared" si="30"/>
        <v>100.10767184629516</v>
      </c>
      <c r="T103" s="1"/>
      <c r="U103" s="1">
        <f t="shared" si="23"/>
        <v>687.45818181818163</v>
      </c>
      <c r="V103" s="1">
        <f t="shared" si="7"/>
        <v>452.529696969697</v>
      </c>
      <c r="W103" s="1">
        <f t="shared" si="24"/>
        <v>501.54181818181837</v>
      </c>
      <c r="X103" s="3">
        <f t="shared" si="25"/>
        <v>21.048933919723872</v>
      </c>
      <c r="Y103" s="3">
        <f t="shared" si="10"/>
        <v>81.996325780771585</v>
      </c>
      <c r="Z103" s="3">
        <f t="shared" si="11"/>
        <v>13.855777616953368</v>
      </c>
      <c r="AA103" s="3">
        <f t="shared" si="12"/>
        <v>15.35645493514447</v>
      </c>
      <c r="AB103" s="3">
        <f t="shared" si="26"/>
        <v>13.855777616953368</v>
      </c>
      <c r="AC103" s="3">
        <f t="shared" si="27"/>
        <v>81.888653934476423</v>
      </c>
      <c r="AD103" s="1"/>
      <c r="AE103" s="1">
        <f>AE102+B103</f>
        <v>20659</v>
      </c>
      <c r="AF103" s="1">
        <f>AF102+B103*(1-I103)</f>
        <v>13520.156363636364</v>
      </c>
      <c r="AG103" s="1">
        <f>AG102+C103-D103-W103</f>
        <v>2586.8436363636356</v>
      </c>
      <c r="AH103" s="1">
        <f>AH102+E103</f>
        <v>33759</v>
      </c>
      <c r="AI103" s="1">
        <f>E103/170</f>
        <v>198.58235294117648</v>
      </c>
      <c r="AK103" s="5">
        <f>U103-V103</f>
        <v>234.92848484848463</v>
      </c>
      <c r="AL103" s="5">
        <f>AL102+C103-D103-AK103</f>
        <v>14060.006060606063</v>
      </c>
      <c r="AM103" s="5">
        <f>AM102+W103</f>
        <v>13520.156363636364</v>
      </c>
      <c r="AN103" s="5">
        <f>AN102+Q103</f>
        <v>3.5165625</v>
      </c>
      <c r="AO103" s="5">
        <f>AM103+AN103</f>
        <v>13523.672926136365</v>
      </c>
      <c r="AQ103" s="3">
        <f t="shared" si="19"/>
        <v>73.205145939964041</v>
      </c>
      <c r="AR103" s="3">
        <f t="shared" si="28"/>
        <v>57.995247664811437</v>
      </c>
      <c r="AS103" s="3">
        <f>100*(C103-B103)/D103</f>
        <v>81.996325780771585</v>
      </c>
      <c r="AT103" s="3">
        <f>100*B103/D103</f>
        <v>36.405388854868342</v>
      </c>
    </row>
    <row r="104" spans="1:46" x14ac:dyDescent="0.2">
      <c r="A104" s="20">
        <f t="shared" si="15"/>
        <v>44207</v>
      </c>
      <c r="B104" s="10">
        <v>1145</v>
      </c>
      <c r="C104" s="11">
        <v>4144</v>
      </c>
      <c r="D104" s="11">
        <v>3309</v>
      </c>
      <c r="E104" s="13">
        <v>43203</v>
      </c>
      <c r="F104" s="1">
        <f t="shared" ref="F104:F167" si="32">E104/175</f>
        <v>246.87428571428572</v>
      </c>
      <c r="G104" s="1"/>
      <c r="H104" s="1">
        <f t="shared" si="20"/>
        <v>494.96727272727253</v>
      </c>
      <c r="I104" s="2">
        <f t="shared" si="1"/>
        <v>0.58909090909090889</v>
      </c>
      <c r="J104" s="3">
        <f t="shared" si="2"/>
        <v>58.909090909090892</v>
      </c>
      <c r="K104" s="3">
        <f t="shared" si="21"/>
        <v>-14.958213137723558</v>
      </c>
      <c r="L104" s="3"/>
      <c r="M104" s="6">
        <f t="shared" si="16"/>
        <v>4800</v>
      </c>
      <c r="N104" s="1">
        <f t="shared" si="22"/>
        <v>8.0168750000000006</v>
      </c>
      <c r="O104" s="6">
        <f t="shared" si="17"/>
        <v>1850</v>
      </c>
      <c r="P104" s="1">
        <f t="shared" si="31"/>
        <v>0</v>
      </c>
      <c r="Q104" s="1">
        <f t="shared" si="5"/>
        <v>8.0168750000000006</v>
      </c>
      <c r="R104" s="3">
        <f t="shared" si="29"/>
        <v>1.1452678571428572</v>
      </c>
      <c r="S104" s="3">
        <f t="shared" si="30"/>
        <v>100.2422748564521</v>
      </c>
      <c r="T104" s="1"/>
      <c r="U104" s="1">
        <f t="shared" si="23"/>
        <v>674.50909090909067</v>
      </c>
      <c r="V104" s="1">
        <f t="shared" si="7"/>
        <v>478.71151515151513</v>
      </c>
      <c r="W104" s="1">
        <f t="shared" si="24"/>
        <v>470.49090909090933</v>
      </c>
      <c r="X104" s="3">
        <f t="shared" si="25"/>
        <v>20.384076485617733</v>
      </c>
      <c r="Y104" s="3">
        <f t="shared" si="10"/>
        <v>90.63161075853732</v>
      </c>
      <c r="Z104" s="3">
        <f t="shared" si="11"/>
        <v>14.466954220354038</v>
      </c>
      <c r="AA104" s="3">
        <f t="shared" si="12"/>
        <v>14.218522486881515</v>
      </c>
      <c r="AB104" s="3">
        <f t="shared" si="26"/>
        <v>14.466954220354038</v>
      </c>
      <c r="AC104" s="3">
        <f t="shared" si="27"/>
        <v>90.389335902085222</v>
      </c>
      <c r="AD104" s="1"/>
      <c r="AE104" s="1">
        <f>AE103+B104</f>
        <v>21804</v>
      </c>
      <c r="AF104" s="1">
        <f>AF103+B104*(1-I104)</f>
        <v>13990.647272727274</v>
      </c>
      <c r="AG104" s="1">
        <f>AG103+C104-D104-W104</f>
        <v>2951.352727272726</v>
      </c>
      <c r="AH104" s="1">
        <f>AH103+E104</f>
        <v>76962</v>
      </c>
      <c r="AI104" s="1">
        <f>E104/170</f>
        <v>254.13529411764705</v>
      </c>
      <c r="AK104" s="5">
        <f>U104-V104</f>
        <v>195.79757575757554</v>
      </c>
      <c r="AL104" s="5">
        <f>AL103+C104-D104-AK104</f>
        <v>14699.20848484849</v>
      </c>
      <c r="AM104" s="5">
        <f>AM103+W104</f>
        <v>13990.647272727274</v>
      </c>
      <c r="AN104" s="5">
        <f>AN103+Q104</f>
        <v>11.533437500000002</v>
      </c>
      <c r="AO104" s="5">
        <f t="shared" ref="AO104:AO167" si="33">AM104+AN104</f>
        <v>14002.180710227274</v>
      </c>
      <c r="AQ104" s="3">
        <f t="shared" si="19"/>
        <v>36.895001322401484</v>
      </c>
      <c r="AR104" s="3">
        <f t="shared" si="28"/>
        <v>56.551578589567043</v>
      </c>
      <c r="AS104" s="3">
        <f>100*(C104-B104)/D104</f>
        <v>90.63161075853732</v>
      </c>
      <c r="AT104" s="3">
        <f>100*B104/D104</f>
        <v>34.602598972499244</v>
      </c>
    </row>
    <row r="105" spans="1:46" x14ac:dyDescent="0.2">
      <c r="A105" s="20">
        <f t="shared" si="15"/>
        <v>44214</v>
      </c>
      <c r="B105" s="10">
        <v>1026</v>
      </c>
      <c r="C105" s="11">
        <v>3852</v>
      </c>
      <c r="D105" s="11">
        <v>3343</v>
      </c>
      <c r="E105" s="13">
        <v>87587</v>
      </c>
      <c r="F105" s="1">
        <f t="shared" si="32"/>
        <v>500.49714285714288</v>
      </c>
      <c r="G105" s="1"/>
      <c r="H105" s="1">
        <f t="shared" si="20"/>
        <v>520.86666666666645</v>
      </c>
      <c r="I105" s="2">
        <f t="shared" si="1"/>
        <v>0.59999999999999976</v>
      </c>
      <c r="J105" s="3">
        <f t="shared" si="2"/>
        <v>59.999999999999979</v>
      </c>
      <c r="K105" s="3">
        <f t="shared" si="21"/>
        <v>-15.580815634659482</v>
      </c>
      <c r="L105" s="3"/>
      <c r="M105" s="6">
        <f t="shared" si="16"/>
        <v>4800</v>
      </c>
      <c r="N105" s="1">
        <f t="shared" si="22"/>
        <v>13.623958333333333</v>
      </c>
      <c r="O105" s="6">
        <f t="shared" si="17"/>
        <v>1850</v>
      </c>
      <c r="P105" s="1">
        <f t="shared" si="31"/>
        <v>0</v>
      </c>
      <c r="Q105" s="1">
        <f t="shared" si="5"/>
        <v>13.623958333333333</v>
      </c>
      <c r="R105" s="3">
        <f t="shared" si="29"/>
        <v>1.9462797619047618</v>
      </c>
      <c r="S105" s="3">
        <f t="shared" si="30"/>
        <v>100.40753689301027</v>
      </c>
      <c r="T105" s="1"/>
      <c r="U105" s="1">
        <f t="shared" si="23"/>
        <v>615.5999999999998</v>
      </c>
      <c r="V105" s="1">
        <f t="shared" si="7"/>
        <v>503.50909090909073</v>
      </c>
      <c r="W105" s="1">
        <f t="shared" si="24"/>
        <v>410.4000000000002</v>
      </c>
      <c r="X105" s="3">
        <f t="shared" si="25"/>
        <v>18.414597666766372</v>
      </c>
      <c r="Y105" s="3">
        <f t="shared" si="10"/>
        <v>84.534848938079563</v>
      </c>
      <c r="Z105" s="3">
        <f t="shared" si="11"/>
        <v>15.06159410437005</v>
      </c>
      <c r="AA105" s="3">
        <f t="shared" si="12"/>
        <v>12.276398444510924</v>
      </c>
      <c r="AB105" s="3">
        <f t="shared" si="26"/>
        <v>15.061594104370048</v>
      </c>
      <c r="AC105" s="3">
        <f t="shared" si="27"/>
        <v>84.127312045069303</v>
      </c>
      <c r="AD105" s="1"/>
      <c r="AE105" s="1">
        <f>AE104+B105</f>
        <v>22830</v>
      </c>
      <c r="AF105" s="1">
        <f>AF104+B105*(1-I105)</f>
        <v>14401.047272727274</v>
      </c>
      <c r="AG105" s="1">
        <f>AG104+C105-D105-W105</f>
        <v>3049.952727272726</v>
      </c>
      <c r="AH105" s="1">
        <f>AH104+E105</f>
        <v>164549</v>
      </c>
      <c r="AI105" s="1">
        <f>E105/170</f>
        <v>515.21764705882356</v>
      </c>
      <c r="AK105" s="5">
        <f>U105-V105</f>
        <v>112.09090909090907</v>
      </c>
      <c r="AL105" s="5">
        <f>AL104+C105-D105-AK105</f>
        <v>15096.117575757578</v>
      </c>
      <c r="AM105" s="5">
        <f>AM104+W105</f>
        <v>14401.047272727274</v>
      </c>
      <c r="AN105" s="5">
        <f>AN104+Q105</f>
        <v>25.157395833333332</v>
      </c>
      <c r="AO105" s="5">
        <f t="shared" si="33"/>
        <v>14426.204668560607</v>
      </c>
      <c r="AQ105" s="3">
        <f t="shared" si="19"/>
        <v>59.554588506335598</v>
      </c>
      <c r="AR105" s="3">
        <f t="shared" si="28"/>
        <v>50.692745242238004</v>
      </c>
      <c r="AS105" s="3">
        <f>100*(C105-B105)/D105</f>
        <v>84.534848938079563</v>
      </c>
      <c r="AT105" s="3">
        <f>100*B105/D105</f>
        <v>30.690996111277297</v>
      </c>
    </row>
    <row r="106" spans="1:46" x14ac:dyDescent="0.2">
      <c r="A106" s="20">
        <f t="shared" si="15"/>
        <v>44221</v>
      </c>
      <c r="B106" s="10">
        <v>984</v>
      </c>
      <c r="C106" s="11">
        <v>3862</v>
      </c>
      <c r="D106" s="11">
        <v>3376</v>
      </c>
      <c r="E106" s="13">
        <v>155343</v>
      </c>
      <c r="F106" s="1">
        <f t="shared" si="32"/>
        <v>887.6742857142857</v>
      </c>
      <c r="G106" s="1"/>
      <c r="H106" s="1">
        <f t="shared" si="20"/>
        <v>546.89939393939369</v>
      </c>
      <c r="I106" s="2">
        <f t="shared" si="1"/>
        <v>0.61090909090909062</v>
      </c>
      <c r="J106" s="3">
        <f t="shared" si="2"/>
        <v>61.090909090909065</v>
      </c>
      <c r="K106" s="3">
        <f t="shared" si="21"/>
        <v>-16.199626597730855</v>
      </c>
      <c r="L106" s="3"/>
      <c r="M106" s="6">
        <f t="shared" si="16"/>
        <v>4800</v>
      </c>
      <c r="N106" s="1">
        <f t="shared" si="22"/>
        <v>25.305208333333333</v>
      </c>
      <c r="O106" s="6">
        <f t="shared" si="17"/>
        <v>1850</v>
      </c>
      <c r="P106" s="1">
        <f t="shared" si="31"/>
        <v>0</v>
      </c>
      <c r="Q106" s="1">
        <f t="shared" si="5"/>
        <v>25.305208333333333</v>
      </c>
      <c r="R106" s="3">
        <f t="shared" si="29"/>
        <v>3.6150297619047618</v>
      </c>
      <c r="S106" s="3">
        <f t="shared" si="30"/>
        <v>100.74956185821485</v>
      </c>
      <c r="T106" s="1"/>
      <c r="U106" s="1">
        <f t="shared" si="23"/>
        <v>601.13454545454522</v>
      </c>
      <c r="V106" s="1">
        <f t="shared" si="7"/>
        <v>532.24606060606038</v>
      </c>
      <c r="W106" s="1">
        <f t="shared" si="24"/>
        <v>382.86545454545478</v>
      </c>
      <c r="X106" s="3">
        <f t="shared" si="25"/>
        <v>17.806118052563544</v>
      </c>
      <c r="Y106" s="3">
        <f t="shared" si="10"/>
        <v>85.248815165876778</v>
      </c>
      <c r="Z106" s="3">
        <f t="shared" si="11"/>
        <v>15.765582363923588</v>
      </c>
      <c r="AA106" s="3">
        <f t="shared" si="12"/>
        <v>11.340801378716078</v>
      </c>
      <c r="AB106" s="3">
        <f t="shared" si="26"/>
        <v>15.765582363923588</v>
      </c>
      <c r="AC106" s="3">
        <f t="shared" si="27"/>
        <v>84.499253307661931</v>
      </c>
      <c r="AD106" s="1"/>
      <c r="AE106" s="1">
        <f>AE105+B106</f>
        <v>23814</v>
      </c>
      <c r="AF106" s="1">
        <f>AF105+B106*(1-I106)</f>
        <v>14783.912727272729</v>
      </c>
      <c r="AG106" s="1">
        <f>AG105+C106-D106-W106</f>
        <v>3153.0872727272717</v>
      </c>
      <c r="AH106" s="1">
        <f>AH105+E106</f>
        <v>319892</v>
      </c>
      <c r="AI106" s="1">
        <f>E106/170</f>
        <v>913.78235294117644</v>
      </c>
      <c r="AK106" s="5">
        <f>U106-V106</f>
        <v>68.888484848484836</v>
      </c>
      <c r="AL106" s="5">
        <f>AL105+C106-D106-AK106</f>
        <v>15513.229090909092</v>
      </c>
      <c r="AM106" s="5">
        <f>AM105+W106</f>
        <v>14783.912727272729</v>
      </c>
      <c r="AN106" s="5">
        <f>AN105+Q106</f>
        <v>50.462604166666665</v>
      </c>
      <c r="AO106" s="5">
        <f t="shared" si="33"/>
        <v>14834.375331439396</v>
      </c>
      <c r="AQ106" s="3">
        <f t="shared" si="19"/>
        <v>55.628645897976917</v>
      </c>
      <c r="AR106" s="3">
        <f t="shared" si="28"/>
        <v>57.419850378888839</v>
      </c>
      <c r="AS106" s="3">
        <f>100*(C106-B106)/D106</f>
        <v>85.248815165876778</v>
      </c>
      <c r="AT106" s="3">
        <f>100*B106/D106</f>
        <v>29.14691943127962</v>
      </c>
    </row>
    <row r="107" spans="1:46" x14ac:dyDescent="0.2">
      <c r="A107" s="20">
        <f t="shared" si="15"/>
        <v>44228</v>
      </c>
      <c r="B107" s="10">
        <v>822</v>
      </c>
      <c r="C107" s="11">
        <v>3716</v>
      </c>
      <c r="D107" s="11">
        <v>3425</v>
      </c>
      <c r="E107" s="13">
        <v>192897</v>
      </c>
      <c r="F107" s="1">
        <f t="shared" si="32"/>
        <v>1102.2685714285715</v>
      </c>
      <c r="G107" s="1"/>
      <c r="H107" s="1">
        <f t="shared" si="20"/>
        <v>578.49818181818148</v>
      </c>
      <c r="I107" s="2">
        <f t="shared" si="1"/>
        <v>0.62181818181818149</v>
      </c>
      <c r="J107" s="3">
        <f t="shared" si="2"/>
        <v>62.181818181818151</v>
      </c>
      <c r="K107" s="3">
        <f t="shared" si="21"/>
        <v>-16.890457863304569</v>
      </c>
      <c r="L107" s="3"/>
      <c r="M107" s="6">
        <f t="shared" si="16"/>
        <v>4800</v>
      </c>
      <c r="N107" s="1">
        <f t="shared" si="22"/>
        <v>36.274999999999999</v>
      </c>
      <c r="O107" s="6">
        <f t="shared" si="17"/>
        <v>1850</v>
      </c>
      <c r="P107" s="1">
        <f t="shared" si="31"/>
        <v>0</v>
      </c>
      <c r="Q107" s="1">
        <f t="shared" si="5"/>
        <v>36.274999999999999</v>
      </c>
      <c r="R107" s="3">
        <f t="shared" si="29"/>
        <v>5.1821428571428569</v>
      </c>
      <c r="S107" s="3">
        <f t="shared" si="30"/>
        <v>101.05912408759123</v>
      </c>
      <c r="T107" s="1"/>
      <c r="U107" s="1">
        <f t="shared" si="23"/>
        <v>511.13454545454516</v>
      </c>
      <c r="V107" s="1">
        <f t="shared" si="7"/>
        <v>551.10424242424222</v>
      </c>
      <c r="W107" s="1">
        <f t="shared" si="24"/>
        <v>310.86545454545484</v>
      </c>
      <c r="X107" s="3">
        <f t="shared" si="25"/>
        <v>14.923636363636355</v>
      </c>
      <c r="Y107" s="3">
        <f t="shared" si="10"/>
        <v>84.496350364963504</v>
      </c>
      <c r="Z107" s="3">
        <f t="shared" si="11"/>
        <v>16.090634815306341</v>
      </c>
      <c r="AA107" s="3">
        <f t="shared" si="12"/>
        <v>9.0763636363636451</v>
      </c>
      <c r="AB107" s="3">
        <f t="shared" si="26"/>
        <v>16.090634815306341</v>
      </c>
      <c r="AC107" s="3">
        <f t="shared" si="27"/>
        <v>83.437226277372261</v>
      </c>
      <c r="AD107" s="1"/>
      <c r="AE107" s="1">
        <f>AE106+B107</f>
        <v>24636</v>
      </c>
      <c r="AF107" s="1">
        <f>AF106+B107*(1-I107)</f>
        <v>15094.778181818185</v>
      </c>
      <c r="AG107" s="1">
        <f>AG106+C107-D107-W107</f>
        <v>3133.2218181818171</v>
      </c>
      <c r="AH107" s="1">
        <f>AH106+E107</f>
        <v>512789</v>
      </c>
      <c r="AI107" s="1">
        <f>E107/170</f>
        <v>1134.6882352941177</v>
      </c>
      <c r="AK107" s="5">
        <f>U107-V107</f>
        <v>-39.969696969697054</v>
      </c>
      <c r="AL107" s="5">
        <f>AL106+C107-D107-AK107</f>
        <v>15844.19878787879</v>
      </c>
      <c r="AM107" s="5">
        <f>AM106+W107</f>
        <v>15094.778181818185</v>
      </c>
      <c r="AN107" s="5">
        <f>AN106+Q107</f>
        <v>86.737604166666671</v>
      </c>
      <c r="AO107" s="5">
        <f t="shared" si="33"/>
        <v>15181.515785984851</v>
      </c>
      <c r="AQ107" s="3">
        <f t="shared" si="19"/>
        <v>57.076316732353995</v>
      </c>
      <c r="AR107" s="3">
        <f t="shared" si="28"/>
        <v>55.864001551013189</v>
      </c>
      <c r="AS107" s="3">
        <f>100*(C107-B107)/D107</f>
        <v>84.496350364963504</v>
      </c>
      <c r="AT107" s="3">
        <f>100*B107/D107</f>
        <v>24</v>
      </c>
    </row>
    <row r="108" spans="1:46" x14ac:dyDescent="0.2">
      <c r="A108" s="20">
        <f t="shared" si="15"/>
        <v>44235</v>
      </c>
      <c r="B108" s="10">
        <v>735</v>
      </c>
      <c r="C108" s="11">
        <v>3654</v>
      </c>
      <c r="D108" s="11">
        <v>3440</v>
      </c>
      <c r="E108" s="13">
        <v>198545</v>
      </c>
      <c r="F108" s="1">
        <f t="shared" si="32"/>
        <v>1134.5428571428572</v>
      </c>
      <c r="G108" s="1"/>
      <c r="H108" s="1">
        <f t="shared" si="20"/>
        <v>600.59878787878756</v>
      </c>
      <c r="I108" s="2">
        <f t="shared" si="1"/>
        <v>0.63272727272727236</v>
      </c>
      <c r="J108" s="3">
        <f t="shared" si="2"/>
        <v>63.272727272727238</v>
      </c>
      <c r="K108" s="3">
        <f t="shared" si="21"/>
        <v>-17.45926708949964</v>
      </c>
      <c r="L108" s="3"/>
      <c r="M108" s="6">
        <f t="shared" si="16"/>
        <v>4800</v>
      </c>
      <c r="N108" s="1">
        <f t="shared" si="22"/>
        <v>40.775208333333332</v>
      </c>
      <c r="O108" s="6">
        <f t="shared" si="17"/>
        <v>1850</v>
      </c>
      <c r="P108" s="1">
        <f t="shared" si="31"/>
        <v>0</v>
      </c>
      <c r="Q108" s="1">
        <f t="shared" si="5"/>
        <v>40.775208333333332</v>
      </c>
      <c r="R108" s="3">
        <f t="shared" si="29"/>
        <v>5.8250297619047613</v>
      </c>
      <c r="S108" s="3">
        <f t="shared" si="30"/>
        <v>101.18532582364341</v>
      </c>
      <c r="T108" s="1"/>
      <c r="U108" s="1">
        <f t="shared" si="23"/>
        <v>465.05454545454518</v>
      </c>
      <c r="V108" s="1">
        <f t="shared" si="7"/>
        <v>566.30909090909074</v>
      </c>
      <c r="W108" s="1">
        <f t="shared" si="24"/>
        <v>269.94545454545482</v>
      </c>
      <c r="X108" s="3">
        <f t="shared" si="25"/>
        <v>13.519027484143754</v>
      </c>
      <c r="Y108" s="3">
        <f t="shared" si="10"/>
        <v>84.854651162790702</v>
      </c>
      <c r="Z108" s="3">
        <f t="shared" si="11"/>
        <v>16.462473572938684</v>
      </c>
      <c r="AA108" s="3">
        <f t="shared" si="12"/>
        <v>7.8472515856236864</v>
      </c>
      <c r="AB108" s="3">
        <f t="shared" si="26"/>
        <v>16.462473572938684</v>
      </c>
      <c r="AC108" s="3">
        <f t="shared" si="27"/>
        <v>83.669325339147278</v>
      </c>
      <c r="AD108" s="1"/>
      <c r="AE108" s="1">
        <f>AE107+B108</f>
        <v>25371</v>
      </c>
      <c r="AF108" s="1">
        <f>AF107+B108*(1-I108)</f>
        <v>15364.72363636364</v>
      </c>
      <c r="AG108" s="1">
        <f>AG107+C108-D108-W108</f>
        <v>3077.2763636363625</v>
      </c>
      <c r="AH108" s="1">
        <f>AH107+E108</f>
        <v>711334</v>
      </c>
      <c r="AI108" s="1">
        <f>E108/170</f>
        <v>1167.9117647058824</v>
      </c>
      <c r="AK108" s="5">
        <f>U108-V108</f>
        <v>-101.25454545454556</v>
      </c>
      <c r="AL108" s="5">
        <f>AL107+C108-D108-AK108</f>
        <v>16159.453333333337</v>
      </c>
      <c r="AM108" s="5">
        <f>AM107+W108</f>
        <v>15364.72363636364</v>
      </c>
      <c r="AN108" s="5">
        <f>AN107+Q108</f>
        <v>127.5128125</v>
      </c>
      <c r="AO108" s="5">
        <f t="shared" si="33"/>
        <v>15492.236448863639</v>
      </c>
      <c r="AQ108" s="3">
        <f t="shared" si="19"/>
        <v>54.887042022708656</v>
      </c>
      <c r="AR108" s="3">
        <f t="shared" si="28"/>
        <v>57.231091884189858</v>
      </c>
      <c r="AS108" s="3">
        <f>100*(C108-B108)/D108</f>
        <v>84.854651162790702</v>
      </c>
      <c r="AT108" s="3">
        <f>100*B108/D108</f>
        <v>21.36627906976744</v>
      </c>
    </row>
    <row r="109" spans="1:46" x14ac:dyDescent="0.2">
      <c r="A109" s="20">
        <f t="shared" si="15"/>
        <v>44242</v>
      </c>
      <c r="B109" s="10">
        <v>691</v>
      </c>
      <c r="C109" s="11">
        <v>3550</v>
      </c>
      <c r="D109" s="11">
        <v>3434</v>
      </c>
      <c r="E109" s="13">
        <v>216728</v>
      </c>
      <c r="F109" s="1">
        <f t="shared" si="32"/>
        <v>1238.4457142857143</v>
      </c>
      <c r="G109" s="1"/>
      <c r="H109" s="1">
        <f t="shared" si="20"/>
        <v>619.6072727272724</v>
      </c>
      <c r="I109" s="2">
        <f t="shared" si="1"/>
        <v>0.64363636363636323</v>
      </c>
      <c r="J109" s="3">
        <f t="shared" si="2"/>
        <v>64.363636363636317</v>
      </c>
      <c r="K109" s="3">
        <f t="shared" si="21"/>
        <v>-18.043310213374269</v>
      </c>
      <c r="L109" s="3"/>
      <c r="M109" s="6">
        <f t="shared" si="16"/>
        <v>4800</v>
      </c>
      <c r="N109" s="1">
        <f t="shared" si="22"/>
        <v>43.257604166666667</v>
      </c>
      <c r="O109" s="6">
        <f t="shared" si="17"/>
        <v>1850</v>
      </c>
      <c r="P109" s="1">
        <f t="shared" si="31"/>
        <v>0</v>
      </c>
      <c r="Q109" s="1">
        <f t="shared" si="5"/>
        <v>43.257604166666667</v>
      </c>
      <c r="R109" s="3">
        <f t="shared" si="29"/>
        <v>6.179657738095238</v>
      </c>
      <c r="S109" s="3">
        <f t="shared" si="30"/>
        <v>101.25968561929723</v>
      </c>
      <c r="T109" s="1"/>
      <c r="U109" s="1">
        <f t="shared" si="23"/>
        <v>444.75272727272699</v>
      </c>
      <c r="V109" s="1">
        <f t="shared" si="7"/>
        <v>573.48363636363615</v>
      </c>
      <c r="W109" s="1">
        <f t="shared" si="24"/>
        <v>246.24727272727301</v>
      </c>
      <c r="X109" s="3">
        <f t="shared" si="25"/>
        <v>12.95144808598506</v>
      </c>
      <c r="Y109" s="3">
        <f t="shared" si="10"/>
        <v>83.255678509027376</v>
      </c>
      <c r="Z109" s="3">
        <f t="shared" si="11"/>
        <v>16.700164134060458</v>
      </c>
      <c r="AA109" s="3">
        <f t="shared" si="12"/>
        <v>7.170858262296826</v>
      </c>
      <c r="AB109" s="3">
        <f t="shared" si="26"/>
        <v>16.700164134060458</v>
      </c>
      <c r="AC109" s="3">
        <f t="shared" si="27"/>
        <v>81.995992889730147</v>
      </c>
      <c r="AD109" s="1"/>
      <c r="AE109" s="1">
        <f>AE108+B109</f>
        <v>26062</v>
      </c>
      <c r="AF109" s="1">
        <f>AF108+B109*(1-I109)</f>
        <v>15610.970909090913</v>
      </c>
      <c r="AG109" s="1">
        <f>AG108+C109-D109-W109</f>
        <v>2947.0290909090895</v>
      </c>
      <c r="AH109" s="1">
        <f>AH108+E109</f>
        <v>928062</v>
      </c>
      <c r="AI109" s="1">
        <f>E109/170</f>
        <v>1274.870588235294</v>
      </c>
      <c r="AK109" s="5">
        <f>U109-V109</f>
        <v>-128.73090909090917</v>
      </c>
      <c r="AL109" s="5">
        <f>AL108+C109-D109-AK109</f>
        <v>16404.184242424246</v>
      </c>
      <c r="AM109" s="5">
        <f>AM108+W109</f>
        <v>15610.970909090913</v>
      </c>
      <c r="AN109" s="5">
        <f>AN108+Q109</f>
        <v>170.77041666666668</v>
      </c>
      <c r="AO109" s="5">
        <f t="shared" si="33"/>
        <v>15781.741325757579</v>
      </c>
      <c r="AQ109" s="3">
        <f t="shared" si="19"/>
        <v>59.729916897506925</v>
      </c>
      <c r="AR109" s="3">
        <f t="shared" si="28"/>
        <v>57.782922550674776</v>
      </c>
      <c r="AS109" s="3">
        <f>100*(C109-B109)/D109</f>
        <v>83.255678509027376</v>
      </c>
      <c r="AT109" s="3">
        <f>100*B109/D109</f>
        <v>20.122306348281889</v>
      </c>
    </row>
    <row r="110" spans="1:46" x14ac:dyDescent="0.2">
      <c r="A110" s="20">
        <f t="shared" si="15"/>
        <v>44249</v>
      </c>
      <c r="B110" s="10">
        <v>652</v>
      </c>
      <c r="C110" s="11">
        <v>3528</v>
      </c>
      <c r="D110" s="11">
        <v>3441</v>
      </c>
      <c r="E110" s="13">
        <v>307720</v>
      </c>
      <c r="F110" s="1">
        <f t="shared" si="32"/>
        <v>1758.4</v>
      </c>
      <c r="G110" s="1"/>
      <c r="H110" s="1">
        <f t="shared" si="20"/>
        <v>629.67272727272689</v>
      </c>
      <c r="I110" s="2">
        <f t="shared" si="1"/>
        <v>0.6545454545454541</v>
      </c>
      <c r="J110" s="3">
        <f t="shared" si="2"/>
        <v>65.454545454545411</v>
      </c>
      <c r="K110" s="3">
        <f t="shared" si="21"/>
        <v>-18.299120234604093</v>
      </c>
      <c r="L110" s="3"/>
      <c r="M110" s="6">
        <f t="shared" si="16"/>
        <v>4800</v>
      </c>
      <c r="N110" s="1">
        <f t="shared" si="22"/>
        <v>54.63</v>
      </c>
      <c r="O110" s="6">
        <f t="shared" si="17"/>
        <v>1850</v>
      </c>
      <c r="P110" s="1">
        <f t="shared" si="31"/>
        <v>0</v>
      </c>
      <c r="Q110" s="1">
        <f t="shared" si="5"/>
        <v>54.63</v>
      </c>
      <c r="R110" s="3">
        <f t="shared" si="29"/>
        <v>7.8042857142857143</v>
      </c>
      <c r="S110" s="3">
        <f t="shared" si="30"/>
        <v>101.58761987794244</v>
      </c>
      <c r="T110" s="1"/>
      <c r="U110" s="1">
        <f t="shared" si="23"/>
        <v>426.76363636363607</v>
      </c>
      <c r="V110" s="1">
        <f t="shared" si="7"/>
        <v>562.66909090909064</v>
      </c>
      <c r="W110" s="1">
        <f t="shared" si="24"/>
        <v>225.23636363636393</v>
      </c>
      <c r="X110" s="3">
        <f t="shared" si="25"/>
        <v>12.402314337798199</v>
      </c>
      <c r="Y110" s="3">
        <f t="shared" si="10"/>
        <v>83.58035454809648</v>
      </c>
      <c r="Z110" s="3">
        <f t="shared" si="11"/>
        <v>16.351906158357764</v>
      </c>
      <c r="AA110" s="3">
        <f t="shared" si="12"/>
        <v>6.5456659005046189</v>
      </c>
      <c r="AB110" s="3">
        <f t="shared" si="26"/>
        <v>16.351906158357764</v>
      </c>
      <c r="AC110" s="3">
        <f t="shared" si="27"/>
        <v>81.992734670154022</v>
      </c>
      <c r="AD110" s="1"/>
      <c r="AE110" s="1">
        <f>AE109+B110</f>
        <v>26714</v>
      </c>
      <c r="AF110" s="1">
        <f>AF109+B110*(1-I110)</f>
        <v>15836.207272727277</v>
      </c>
      <c r="AG110" s="1">
        <f>AG109+C110-D110-W110</f>
        <v>2808.7927272727252</v>
      </c>
      <c r="AH110" s="1">
        <f>AH109+E110</f>
        <v>1235782</v>
      </c>
      <c r="AI110" s="1">
        <f>E110/170</f>
        <v>1810.1176470588234</v>
      </c>
      <c r="AK110" s="5">
        <f>U110-V110</f>
        <v>-135.90545454545457</v>
      </c>
      <c r="AL110" s="5">
        <f>AL109+C110-D110-AK110</f>
        <v>16627.089696969699</v>
      </c>
      <c r="AM110" s="5">
        <f>AM109+W110</f>
        <v>15836.207272727277</v>
      </c>
      <c r="AN110" s="5">
        <f>AN109+Q110</f>
        <v>225.40041666666667</v>
      </c>
      <c r="AO110" s="5">
        <f t="shared" si="33"/>
        <v>16061.607689393944</v>
      </c>
      <c r="AQ110" s="3">
        <f t="shared" si="19"/>
        <v>58.731808731808734</v>
      </c>
      <c r="AR110" s="3">
        <f t="shared" si="28"/>
        <v>65.120607077203374</v>
      </c>
      <c r="AS110" s="3">
        <f>100*(C110-B110)/D110</f>
        <v>83.58035454809648</v>
      </c>
      <c r="AT110" s="3">
        <f>100*B110/D110</f>
        <v>18.947980238302819</v>
      </c>
    </row>
    <row r="111" spans="1:46" x14ac:dyDescent="0.2">
      <c r="A111" s="20">
        <f t="shared" si="15"/>
        <v>44256</v>
      </c>
      <c r="B111" s="10">
        <v>502</v>
      </c>
      <c r="C111" s="11">
        <v>3207</v>
      </c>
      <c r="D111" s="11">
        <v>3420</v>
      </c>
      <c r="E111" s="13">
        <v>252543</v>
      </c>
      <c r="F111" s="1">
        <f t="shared" si="32"/>
        <v>1443.1028571428571</v>
      </c>
      <c r="G111" s="1"/>
      <c r="H111" s="1">
        <f t="shared" si="20"/>
        <v>618.72484848484805</v>
      </c>
      <c r="I111" s="2">
        <f t="shared" si="1"/>
        <v>0.66545454545454497</v>
      </c>
      <c r="J111" s="3">
        <f t="shared" ref="J111:J165" si="34">I111*100</f>
        <v>66.54545454545449</v>
      </c>
      <c r="K111" s="3">
        <f t="shared" si="21"/>
        <v>-18.091369838738245</v>
      </c>
      <c r="L111" s="3"/>
      <c r="M111" s="6">
        <f t="shared" si="16"/>
        <v>4800</v>
      </c>
      <c r="N111" s="1">
        <f t="shared" si="22"/>
        <v>58.360729166666665</v>
      </c>
      <c r="O111" s="6">
        <f t="shared" si="17"/>
        <v>1850</v>
      </c>
      <c r="P111" s="1">
        <f t="shared" si="31"/>
        <v>0</v>
      </c>
      <c r="Q111" s="1">
        <f>N111+P111</f>
        <v>58.360729166666665</v>
      </c>
      <c r="R111" s="3">
        <f t="shared" si="29"/>
        <v>8.3372470238095229</v>
      </c>
      <c r="S111" s="3">
        <f t="shared" si="30"/>
        <v>101.70645406920077</v>
      </c>
      <c r="T111" s="1"/>
      <c r="U111" s="1">
        <f t="shared" si="23"/>
        <v>334.05818181818159</v>
      </c>
      <c r="V111" s="1">
        <f>AVERAGE(U103:U111)</f>
        <v>528.94060606060589</v>
      </c>
      <c r="W111" s="1">
        <f t="shared" si="24"/>
        <v>167.94181818181841</v>
      </c>
      <c r="X111" s="3">
        <f t="shared" si="25"/>
        <v>9.7677830940988777</v>
      </c>
      <c r="Y111" s="3">
        <f t="shared" si="10"/>
        <v>79.093567251461991</v>
      </c>
      <c r="Z111" s="3">
        <f t="shared" si="11"/>
        <v>15.466099592415377</v>
      </c>
      <c r="AA111" s="3">
        <f t="shared" si="12"/>
        <v>4.9105794790005382</v>
      </c>
      <c r="AB111" s="3">
        <f t="shared" si="26"/>
        <v>15.466099592415375</v>
      </c>
      <c r="AC111" s="3">
        <f t="shared" si="27"/>
        <v>77.387113182261203</v>
      </c>
      <c r="AD111" s="1"/>
      <c r="AE111" s="1">
        <f>AE110+B111</f>
        <v>27216</v>
      </c>
      <c r="AF111" s="1">
        <f>AF110+B111*(1-I111)</f>
        <v>16004.149090909095</v>
      </c>
      <c r="AG111" s="1">
        <f>AG110+C111-D111-W111</f>
        <v>2427.8509090909065</v>
      </c>
      <c r="AH111" s="1">
        <f>AH110+E111</f>
        <v>1488325</v>
      </c>
      <c r="AI111" s="1">
        <f>E111/170</f>
        <v>1485.5470588235294</v>
      </c>
      <c r="AK111" s="5">
        <f>U111-V111</f>
        <v>-194.88242424242429</v>
      </c>
      <c r="AL111" s="5">
        <f>AL110+C111-D111-AK111</f>
        <v>16608.972121212122</v>
      </c>
      <c r="AM111" s="5">
        <f>AM110+W111</f>
        <v>16004.149090909095</v>
      </c>
      <c r="AN111" s="5">
        <f>AN110+Q111</f>
        <v>283.76114583333333</v>
      </c>
      <c r="AO111" s="5">
        <f t="shared" si="33"/>
        <v>16287.910236742429</v>
      </c>
      <c r="AQ111" s="3">
        <f t="shared" si="19"/>
        <v>76.900095602294456</v>
      </c>
      <c r="AR111" s="3">
        <f t="shared" si="28"/>
        <v>72.398860959289237</v>
      </c>
      <c r="AS111" s="3">
        <f>100*(C111-B111)/D111</f>
        <v>79.093567251461991</v>
      </c>
      <c r="AT111" s="3">
        <f>100*B111/D111</f>
        <v>14.678362573099415</v>
      </c>
    </row>
    <row r="112" spans="1:46" x14ac:dyDescent="0.2">
      <c r="A112" s="20">
        <f t="shared" si="15"/>
        <v>44263</v>
      </c>
      <c r="B112" s="10">
        <v>423</v>
      </c>
      <c r="C112" s="11">
        <v>3105</v>
      </c>
      <c r="D112" s="11">
        <v>3384</v>
      </c>
      <c r="E112" s="13">
        <v>243920</v>
      </c>
      <c r="F112" s="1">
        <f t="shared" si="32"/>
        <v>1393.8285714285714</v>
      </c>
      <c r="G112" s="1"/>
      <c r="H112" s="1">
        <f t="shared" si="20"/>
        <v>582.12363636363591</v>
      </c>
      <c r="I112" s="2">
        <f t="shared" si="1"/>
        <v>0.67636363636363583</v>
      </c>
      <c r="J112" s="3">
        <f t="shared" si="34"/>
        <v>67.636363636363583</v>
      </c>
      <c r="K112" s="3">
        <f t="shared" si="21"/>
        <v>-17.202235117128719</v>
      </c>
      <c r="L112" s="3"/>
      <c r="M112" s="6">
        <f t="shared" si="16"/>
        <v>4800</v>
      </c>
      <c r="N112" s="1">
        <f t="shared" si="22"/>
        <v>51.714895833333337</v>
      </c>
      <c r="O112" s="6">
        <f t="shared" si="17"/>
        <v>1850</v>
      </c>
      <c r="P112" s="1">
        <f t="shared" si="31"/>
        <v>0</v>
      </c>
      <c r="Q112" s="1">
        <f t="shared" ref="Q112:Q175" si="35">N112+P112</f>
        <v>51.714895833333337</v>
      </c>
      <c r="R112" s="3">
        <f t="shared" si="29"/>
        <v>7.3878422619047628</v>
      </c>
      <c r="S112" s="3">
        <f t="shared" si="30"/>
        <v>101.52821796197793</v>
      </c>
      <c r="T112" s="1"/>
      <c r="U112" s="1">
        <f t="shared" si="23"/>
        <v>286.10181818181798</v>
      </c>
      <c r="V112" s="1">
        <f t="shared" ref="V112:V175" si="36">AVERAGE(U104:U112)</f>
        <v>484.34545454545434</v>
      </c>
      <c r="W112" s="1">
        <f t="shared" si="24"/>
        <v>136.89818181818202</v>
      </c>
      <c r="X112" s="3">
        <f t="shared" si="25"/>
        <v>8.4545454545454479</v>
      </c>
      <c r="Y112" s="3">
        <f t="shared" si="10"/>
        <v>79.255319148936167</v>
      </c>
      <c r="Z112" s="3">
        <f t="shared" si="11"/>
        <v>14.312808940468507</v>
      </c>
      <c r="AA112" s="3">
        <f t="shared" si="12"/>
        <v>4.0454545454545512</v>
      </c>
      <c r="AB112" s="3">
        <f t="shared" si="26"/>
        <v>14.312808940468509</v>
      </c>
      <c r="AC112" s="3">
        <f t="shared" si="27"/>
        <v>77.727101186958237</v>
      </c>
      <c r="AD112" s="1"/>
      <c r="AE112" s="1">
        <f>AE111+B112</f>
        <v>27639</v>
      </c>
      <c r="AF112" s="1">
        <f>AF111+B112*(1-I112)</f>
        <v>16141.047272727277</v>
      </c>
      <c r="AG112" s="1">
        <f>AG111+C112-D112-W112</f>
        <v>2011.9527272727246</v>
      </c>
      <c r="AH112" s="1">
        <f>AH111+E112</f>
        <v>1732245</v>
      </c>
      <c r="AI112" s="1">
        <f>E112/170</f>
        <v>1434.8235294117646</v>
      </c>
      <c r="AK112" s="5">
        <f>U112-V112</f>
        <v>-198.24363636363637</v>
      </c>
      <c r="AL112" s="5">
        <f>AL111+C112-D112-AK112</f>
        <v>16528.215757575759</v>
      </c>
      <c r="AM112" s="5">
        <f>AM111+W112</f>
        <v>16141.047272727277</v>
      </c>
      <c r="AN112" s="5">
        <f>AN111+Q112</f>
        <v>335.47604166666667</v>
      </c>
      <c r="AO112" s="5">
        <f t="shared" si="33"/>
        <v>16476.523314393944</v>
      </c>
      <c r="AQ112" s="3">
        <f t="shared" si="19"/>
        <v>81.564678543764529</v>
      </c>
      <c r="AR112" s="3">
        <f t="shared" si="28"/>
        <v>73.752823473710194</v>
      </c>
      <c r="AS112" s="3">
        <f>100*(C112-B112)/D112</f>
        <v>79.255319148936167</v>
      </c>
      <c r="AT112" s="3">
        <f>100*B112/D112</f>
        <v>12.5</v>
      </c>
    </row>
    <row r="113" spans="1:46" x14ac:dyDescent="0.2">
      <c r="A113" s="20">
        <f t="shared" si="15"/>
        <v>44270</v>
      </c>
      <c r="B113" s="10">
        <v>385</v>
      </c>
      <c r="C113" s="11">
        <v>3245</v>
      </c>
      <c r="D113" s="11">
        <v>3347</v>
      </c>
      <c r="E113" s="13">
        <v>198119</v>
      </c>
      <c r="F113" s="1">
        <f t="shared" si="32"/>
        <v>1132.1085714285714</v>
      </c>
      <c r="G113" s="1"/>
      <c r="H113" s="1">
        <f t="shared" si="20"/>
        <v>533.01818181818135</v>
      </c>
      <c r="I113" s="2">
        <f t="shared" si="1"/>
        <v>0.6872727272727267</v>
      </c>
      <c r="J113" s="3">
        <f t="shared" si="34"/>
        <v>68.727272727272677</v>
      </c>
      <c r="K113" s="3">
        <f t="shared" si="21"/>
        <v>-15.925251921666609</v>
      </c>
      <c r="L113" s="3"/>
      <c r="M113" s="6">
        <f t="shared" si="16"/>
        <v>4800</v>
      </c>
      <c r="N113" s="1">
        <f t="shared" si="22"/>
        <v>46.045729166666668</v>
      </c>
      <c r="O113" s="6">
        <f t="shared" si="17"/>
        <v>1850</v>
      </c>
      <c r="P113" s="1">
        <f t="shared" si="31"/>
        <v>0</v>
      </c>
      <c r="Q113" s="1">
        <f t="shared" si="35"/>
        <v>46.045729166666668</v>
      </c>
      <c r="R113" s="3">
        <f t="shared" si="29"/>
        <v>6.5779613095238094</v>
      </c>
      <c r="S113" s="3">
        <f t="shared" si="30"/>
        <v>101.37573137635694</v>
      </c>
      <c r="T113" s="1"/>
      <c r="U113" s="1">
        <f t="shared" si="23"/>
        <v>264.5999999999998</v>
      </c>
      <c r="V113" s="1">
        <f t="shared" si="36"/>
        <v>438.79999999999984</v>
      </c>
      <c r="W113" s="1">
        <f t="shared" si="24"/>
        <v>120.4000000000002</v>
      </c>
      <c r="X113" s="3">
        <f t="shared" si="25"/>
        <v>7.9055870929190251</v>
      </c>
      <c r="Y113" s="3">
        <f t="shared" si="10"/>
        <v>85.449656408724238</v>
      </c>
      <c r="Z113" s="3">
        <f t="shared" si="11"/>
        <v>13.110247983268595</v>
      </c>
      <c r="AA113" s="3">
        <f t="shared" si="12"/>
        <v>3.5972512697938512</v>
      </c>
      <c r="AB113" s="3">
        <f t="shared" si="26"/>
        <v>13.110247983268595</v>
      </c>
      <c r="AC113" s="3">
        <f t="shared" si="27"/>
        <v>84.073925032367285</v>
      </c>
      <c r="AD113" s="1"/>
      <c r="AE113" s="1">
        <f>AE112+B113</f>
        <v>28024</v>
      </c>
      <c r="AF113" s="1">
        <f>AF112+B113*(1-I113)</f>
        <v>16261.447272727277</v>
      </c>
      <c r="AG113" s="1">
        <f>AG112+C113-D113-W113</f>
        <v>1789.5527272727245</v>
      </c>
      <c r="AH113" s="1">
        <f>AH112+E113</f>
        <v>1930364</v>
      </c>
      <c r="AI113" s="1">
        <f>E113/170</f>
        <v>1165.4058823529413</v>
      </c>
      <c r="AK113" s="5">
        <f>U113-V113</f>
        <v>-174.20000000000005</v>
      </c>
      <c r="AL113" s="5">
        <f>AL112+C113-D113-AK113</f>
        <v>16600.41575757576</v>
      </c>
      <c r="AM113" s="5">
        <f>AM112+W113</f>
        <v>16261.447272727277</v>
      </c>
      <c r="AN113" s="5">
        <f>AN112+Q113</f>
        <v>381.52177083333333</v>
      </c>
      <c r="AO113" s="5">
        <f t="shared" si="33"/>
        <v>16642.96904356061</v>
      </c>
      <c r="AQ113" s="3">
        <f t="shared" si="19"/>
        <v>62.793696275071632</v>
      </c>
      <c r="AR113" s="3">
        <f t="shared" si="28"/>
        <v>76.768975957832836</v>
      </c>
      <c r="AS113" s="3">
        <f>100*(C113-B113)/D113</f>
        <v>85.449656408724238</v>
      </c>
      <c r="AT113" s="3">
        <f>100*B113/D113</f>
        <v>11.502838362712877</v>
      </c>
    </row>
    <row r="114" spans="1:46" x14ac:dyDescent="0.2">
      <c r="A114" s="20">
        <f t="shared" si="15"/>
        <v>44277</v>
      </c>
      <c r="B114" s="10">
        <v>352</v>
      </c>
      <c r="C114" s="11">
        <v>3043</v>
      </c>
      <c r="D114" s="11">
        <v>3285</v>
      </c>
      <c r="E114" s="13">
        <v>263963</v>
      </c>
      <c r="F114" s="1">
        <f t="shared" si="32"/>
        <v>1508.36</v>
      </c>
      <c r="G114" s="1"/>
      <c r="H114" s="1">
        <f t="shared" si="20"/>
        <v>482.52121212121176</v>
      </c>
      <c r="I114" s="2">
        <f t="shared" si="1"/>
        <v>0.69818181818181757</v>
      </c>
      <c r="J114" s="3">
        <f t="shared" si="34"/>
        <v>69.818181818181756</v>
      </c>
      <c r="K114" s="3">
        <f t="shared" si="21"/>
        <v>-14.688621373552868</v>
      </c>
      <c r="L114" s="3"/>
      <c r="M114" s="6">
        <f t="shared" si="16"/>
        <v>4800</v>
      </c>
      <c r="N114" s="1">
        <f t="shared" si="22"/>
        <v>48.133541666666666</v>
      </c>
      <c r="O114" s="6">
        <f t="shared" si="17"/>
        <v>1850</v>
      </c>
      <c r="P114" s="1">
        <f t="shared" si="31"/>
        <v>0</v>
      </c>
      <c r="Q114" s="1">
        <f t="shared" si="35"/>
        <v>48.133541666666666</v>
      </c>
      <c r="R114" s="3">
        <f t="shared" si="29"/>
        <v>6.8762202380952377</v>
      </c>
      <c r="S114" s="3">
        <f t="shared" si="30"/>
        <v>101.4652524099442</v>
      </c>
      <c r="T114" s="1"/>
      <c r="U114" s="1">
        <f t="shared" si="23"/>
        <v>245.75999999999979</v>
      </c>
      <c r="V114" s="1">
        <f t="shared" si="36"/>
        <v>397.70666666666648</v>
      </c>
      <c r="W114" s="1">
        <f t="shared" si="24"/>
        <v>106.24000000000021</v>
      </c>
      <c r="X114" s="3">
        <f t="shared" si="25"/>
        <v>7.4812785388127789</v>
      </c>
      <c r="Y114" s="3">
        <f t="shared" si="10"/>
        <v>81.917808219178085</v>
      </c>
      <c r="Z114" s="3">
        <f t="shared" si="11"/>
        <v>12.106747843734139</v>
      </c>
      <c r="AA114" s="3">
        <f t="shared" si="12"/>
        <v>3.23409436834095</v>
      </c>
      <c r="AB114" s="3">
        <f t="shared" si="26"/>
        <v>12.106747843734141</v>
      </c>
      <c r="AC114" s="3">
        <f t="shared" si="27"/>
        <v>80.452555809233885</v>
      </c>
      <c r="AD114" s="1"/>
      <c r="AE114" s="1">
        <f>AE113+B114</f>
        <v>28376</v>
      </c>
      <c r="AF114" s="1">
        <f>AF113+B114*(1-I114)</f>
        <v>16367.687272727277</v>
      </c>
      <c r="AG114" s="1">
        <f>AG113+C114-D114-W114</f>
        <v>1441.3127272727247</v>
      </c>
      <c r="AH114" s="1">
        <f>AH113+E114</f>
        <v>2194327</v>
      </c>
      <c r="AI114" s="1">
        <f>E114/170</f>
        <v>1552.7235294117647</v>
      </c>
      <c r="AK114" s="5">
        <f>U114-V114</f>
        <v>-151.94666666666669</v>
      </c>
      <c r="AL114" s="5">
        <f>AL113+C114-D114-AK114</f>
        <v>16510.362424242427</v>
      </c>
      <c r="AM114" s="5">
        <f>AM113+W114</f>
        <v>16367.687272727277</v>
      </c>
      <c r="AN114" s="5">
        <f>AN113+Q114</f>
        <v>429.65531249999998</v>
      </c>
      <c r="AO114" s="5">
        <f t="shared" si="33"/>
        <v>16797.342585227278</v>
      </c>
      <c r="AQ114" s="3">
        <f t="shared" si="19"/>
        <v>85.948553054662383</v>
      </c>
      <c r="AR114" s="3">
        <f t="shared" si="28"/>
        <v>76.410897630887419</v>
      </c>
      <c r="AS114" s="3">
        <f>100*(C114-B114)/D114</f>
        <v>81.917808219178085</v>
      </c>
      <c r="AT114" s="3">
        <f>100*B114/D114</f>
        <v>10.715372907153728</v>
      </c>
    </row>
    <row r="115" spans="1:46" x14ac:dyDescent="0.2">
      <c r="A115" s="20">
        <f t="shared" si="15"/>
        <v>44284</v>
      </c>
      <c r="B115" s="10">
        <v>335</v>
      </c>
      <c r="C115" s="11">
        <v>3044</v>
      </c>
      <c r="D115" s="11">
        <v>3205</v>
      </c>
      <c r="E115" s="13">
        <v>420287</v>
      </c>
      <c r="F115" s="1">
        <f t="shared" si="32"/>
        <v>2401.64</v>
      </c>
      <c r="G115" s="1"/>
      <c r="H115" s="1">
        <f t="shared" ref="H115:H146" si="37">SUM(B106:B114)*I115/9</f>
        <v>436.95757575757534</v>
      </c>
      <c r="I115" s="2">
        <f t="shared" ref="I115:I127" si="38">MIN(I114+0.6/55,0.8)</f>
        <v>0.70909090909090844</v>
      </c>
      <c r="J115" s="3">
        <f t="shared" si="34"/>
        <v>70.90909090909085</v>
      </c>
      <c r="K115" s="3">
        <f t="shared" ref="K115:K146" si="39">100*(-H115/D115)</f>
        <v>-13.633621708504689</v>
      </c>
      <c r="L115" s="3"/>
      <c r="M115" s="6">
        <f t="shared" si="16"/>
        <v>4800</v>
      </c>
      <c r="N115" s="1">
        <f t="shared" ref="N115:N146" si="40">(E115+E114)/M115/2</f>
        <v>71.276041666666671</v>
      </c>
      <c r="O115" s="6">
        <f t="shared" si="17"/>
        <v>1850</v>
      </c>
      <c r="P115" s="1">
        <f t="shared" si="31"/>
        <v>0</v>
      </c>
      <c r="Q115" s="1">
        <f t="shared" si="35"/>
        <v>71.276041666666671</v>
      </c>
      <c r="R115" s="3">
        <f t="shared" si="29"/>
        <v>10.182291666666668</v>
      </c>
      <c r="S115" s="3">
        <f t="shared" ref="S115:S146" si="41">100*(1+Q115/D115)</f>
        <v>102.22390145605824</v>
      </c>
      <c r="T115" s="1"/>
      <c r="U115" s="1">
        <f t="shared" ref="U115:U146" si="42">B115*I115</f>
        <v>237.54545454545433</v>
      </c>
      <c r="V115" s="1">
        <f t="shared" si="36"/>
        <v>357.30787878787862</v>
      </c>
      <c r="W115" s="1">
        <f t="shared" ref="W115:W146" si="43">B115-U115</f>
        <v>97.454545454545666</v>
      </c>
      <c r="X115" s="3">
        <f t="shared" ref="X115:X146" si="44">100*U115/D115</f>
        <v>7.4117146504041918</v>
      </c>
      <c r="Y115" s="3">
        <f t="shared" ref="Y115:Y178" si="45">100*(C115-B115)/D115</f>
        <v>84.524180967238692</v>
      </c>
      <c r="Z115" s="3">
        <f t="shared" ref="Z115:Z178" si="46">100*(V115/D115)</f>
        <v>11.148451756252063</v>
      </c>
      <c r="AA115" s="3">
        <f t="shared" ref="AA115:AA178" si="47">100*W115/D115</f>
        <v>3.0407034463196774</v>
      </c>
      <c r="AB115" s="3">
        <f t="shared" ref="AB115:AB146" si="48">100*V115/D115</f>
        <v>11.148451756252063</v>
      </c>
      <c r="AC115" s="3">
        <f t="shared" ref="AC115:AC146" si="49">100*(C115-B115-Q115)/D115</f>
        <v>82.300279511180463</v>
      </c>
      <c r="AD115" s="1"/>
      <c r="AE115" s="1">
        <f>AE114+B115</f>
        <v>28711</v>
      </c>
      <c r="AF115" s="1">
        <f>AF114+B115*(1-I115)</f>
        <v>16465.141818181823</v>
      </c>
      <c r="AG115" s="1">
        <f>AG114+C115-D115-W115</f>
        <v>1182.8581818181794</v>
      </c>
      <c r="AH115" s="1">
        <f>AH114+E115</f>
        <v>2614614</v>
      </c>
      <c r="AI115" s="1">
        <f>E115/170</f>
        <v>2472.2764705882355</v>
      </c>
      <c r="AK115" s="5">
        <f>U115-V115</f>
        <v>-119.76242424242429</v>
      </c>
      <c r="AL115" s="5">
        <f>AL114+C115-D115-AK115</f>
        <v>16469.124848484851</v>
      </c>
      <c r="AM115" s="5">
        <f>AM114+W115</f>
        <v>16465.141818181823</v>
      </c>
      <c r="AN115" s="5">
        <f>AN114+Q115</f>
        <v>500.93135416666667</v>
      </c>
      <c r="AO115" s="5">
        <f t="shared" si="33"/>
        <v>16966.07317234849</v>
      </c>
      <c r="AQ115" s="3">
        <f t="shared" si="19"/>
        <v>80.490443562928249</v>
      </c>
      <c r="AR115" s="3">
        <f t="shared" si="28"/>
        <v>75.206028618633283</v>
      </c>
      <c r="AS115" s="3">
        <f>100*(C115-B115)/D115</f>
        <v>84.524180967238692</v>
      </c>
      <c r="AT115" s="3">
        <f>100*B115/D115</f>
        <v>10.45241809672387</v>
      </c>
    </row>
    <row r="116" spans="1:46" x14ac:dyDescent="0.2">
      <c r="A116" s="20">
        <f t="shared" si="15"/>
        <v>44291</v>
      </c>
      <c r="B116" s="10">
        <v>366</v>
      </c>
      <c r="C116" s="11">
        <v>3178</v>
      </c>
      <c r="D116" s="11">
        <v>3134</v>
      </c>
      <c r="E116" s="13">
        <v>477355</v>
      </c>
      <c r="F116" s="1">
        <f t="shared" si="32"/>
        <v>2727.7428571428572</v>
      </c>
      <c r="G116" s="1"/>
      <c r="H116" s="1">
        <f t="shared" si="37"/>
        <v>391.75999999999959</v>
      </c>
      <c r="I116" s="2">
        <f t="shared" si="38"/>
        <v>0.71999999999999931</v>
      </c>
      <c r="J116" s="3">
        <f t="shared" si="34"/>
        <v>71.999999999999929</v>
      </c>
      <c r="K116" s="3">
        <f t="shared" si="39"/>
        <v>-12.500319081046573</v>
      </c>
      <c r="L116" s="3"/>
      <c r="M116" s="6">
        <f t="shared" si="16"/>
        <v>4800</v>
      </c>
      <c r="N116" s="1">
        <f t="shared" si="40"/>
        <v>93.504374999999996</v>
      </c>
      <c r="O116" s="6">
        <f t="shared" si="17"/>
        <v>1850</v>
      </c>
      <c r="P116" s="1">
        <f t="shared" si="31"/>
        <v>0</v>
      </c>
      <c r="Q116" s="1">
        <f t="shared" si="35"/>
        <v>93.504374999999996</v>
      </c>
      <c r="R116" s="3">
        <f t="shared" si="29"/>
        <v>13.357767857142857</v>
      </c>
      <c r="S116" s="3">
        <f t="shared" si="41"/>
        <v>102.98354738353541</v>
      </c>
      <c r="T116" s="1"/>
      <c r="U116" s="1">
        <f t="shared" si="42"/>
        <v>263.51999999999975</v>
      </c>
      <c r="V116" s="1">
        <f t="shared" si="36"/>
        <v>329.7951515151513</v>
      </c>
      <c r="W116" s="1">
        <f t="shared" si="43"/>
        <v>102.48000000000025</v>
      </c>
      <c r="X116" s="3">
        <f t="shared" si="44"/>
        <v>8.4084237396298587</v>
      </c>
      <c r="Y116" s="3">
        <f t="shared" si="45"/>
        <v>89.725590299936187</v>
      </c>
      <c r="Z116" s="3">
        <f t="shared" si="46"/>
        <v>10.523138210438777</v>
      </c>
      <c r="AA116" s="3">
        <f t="shared" si="47"/>
        <v>3.2699425654116228</v>
      </c>
      <c r="AB116" s="3">
        <f t="shared" si="48"/>
        <v>10.523138210438779</v>
      </c>
      <c r="AC116" s="3">
        <f t="shared" si="49"/>
        <v>86.742042916400763</v>
      </c>
      <c r="AD116" s="1"/>
      <c r="AE116" s="1">
        <f>AE115+B116</f>
        <v>29077</v>
      </c>
      <c r="AF116" s="1">
        <f>AF115+B116*(1-I116)</f>
        <v>16567.621818181822</v>
      </c>
      <c r="AG116" s="1">
        <f>AG115+C116-D116-W116</f>
        <v>1124.378181818179</v>
      </c>
      <c r="AH116" s="1">
        <f>AH115+E116</f>
        <v>3091969</v>
      </c>
      <c r="AI116" s="1">
        <f>E116/170</f>
        <v>2807.9705882352941</v>
      </c>
      <c r="AK116" s="5">
        <f>U116-V116</f>
        <v>-66.275151515151549</v>
      </c>
      <c r="AL116" s="5">
        <f>AL115+C116-D116-AK116</f>
        <v>16579.400000000001</v>
      </c>
      <c r="AM116" s="5">
        <f>AM115+W116</f>
        <v>16567.621818181822</v>
      </c>
      <c r="AN116" s="5">
        <f>AN115+Q116</f>
        <v>594.43572916666665</v>
      </c>
      <c r="AO116" s="5">
        <f t="shared" si="33"/>
        <v>17162.05754734849</v>
      </c>
      <c r="AQ116" s="3">
        <f t="shared" si="19"/>
        <v>59.179089238309174</v>
      </c>
      <c r="AR116" s="3">
        <f t="shared" si="28"/>
        <v>61.553133316092129</v>
      </c>
      <c r="AS116" s="3">
        <f>100*(C116-B116)/D116</f>
        <v>89.725590299936187</v>
      </c>
      <c r="AT116" s="3">
        <f>100*B116/D116</f>
        <v>11.678366305041481</v>
      </c>
    </row>
    <row r="117" spans="1:46" x14ac:dyDescent="0.2">
      <c r="A117" s="20">
        <f t="shared" ref="A117:A180" si="50">A116+7</f>
        <v>44298</v>
      </c>
      <c r="B117" s="10">
        <v>330</v>
      </c>
      <c r="C117" s="11">
        <v>3162</v>
      </c>
      <c r="D117" s="11">
        <v>3054</v>
      </c>
      <c r="E117" s="13">
        <v>712644</v>
      </c>
      <c r="F117" s="1">
        <f t="shared" si="32"/>
        <v>4072.2514285714287</v>
      </c>
      <c r="G117" s="1"/>
      <c r="H117" s="1">
        <f t="shared" si="37"/>
        <v>360.66303030302993</v>
      </c>
      <c r="I117" s="2">
        <f t="shared" si="38"/>
        <v>0.73090909090909018</v>
      </c>
      <c r="J117" s="3">
        <f t="shared" si="34"/>
        <v>73.090909090909022</v>
      </c>
      <c r="K117" s="3">
        <f t="shared" si="39"/>
        <v>-11.809529479470529</v>
      </c>
      <c r="L117" s="3"/>
      <c r="M117" s="6">
        <f t="shared" ref="M117:M180" si="51">M116</f>
        <v>4800</v>
      </c>
      <c r="N117" s="1">
        <f t="shared" si="40"/>
        <v>123.95822916666667</v>
      </c>
      <c r="O117" s="6">
        <f t="shared" ref="O117:O180" si="52">O116</f>
        <v>1850</v>
      </c>
      <c r="P117" s="1">
        <f t="shared" si="31"/>
        <v>0</v>
      </c>
      <c r="Q117" s="1">
        <f t="shared" si="35"/>
        <v>123.95822916666667</v>
      </c>
      <c r="R117" s="3">
        <f t="shared" si="29"/>
        <v>17.708318452380954</v>
      </c>
      <c r="S117" s="3">
        <f t="shared" si="41"/>
        <v>104.05888111220258</v>
      </c>
      <c r="T117" s="1"/>
      <c r="U117" s="1">
        <f t="shared" si="42"/>
        <v>241.19999999999976</v>
      </c>
      <c r="V117" s="1">
        <f t="shared" si="36"/>
        <v>304.92242424242403</v>
      </c>
      <c r="W117" s="1">
        <f t="shared" si="43"/>
        <v>88.800000000000239</v>
      </c>
      <c r="X117" s="3">
        <f t="shared" si="44"/>
        <v>7.8978388998035278</v>
      </c>
      <c r="Y117" s="3">
        <f t="shared" si="45"/>
        <v>92.73084479371316</v>
      </c>
      <c r="Z117" s="3">
        <f t="shared" si="46"/>
        <v>9.9843622869163067</v>
      </c>
      <c r="AA117" s="3">
        <f t="shared" si="47"/>
        <v>2.9076620825147423</v>
      </c>
      <c r="AB117" s="3">
        <f t="shared" si="48"/>
        <v>9.9843622869163067</v>
      </c>
      <c r="AC117" s="3">
        <f t="shared" si="49"/>
        <v>88.671963681510604</v>
      </c>
      <c r="AD117" s="1"/>
      <c r="AE117" s="1">
        <f>AE116+B117</f>
        <v>29407</v>
      </c>
      <c r="AF117" s="1">
        <f>AF116+B117*(1-I117)</f>
        <v>16656.421818181821</v>
      </c>
      <c r="AG117" s="1">
        <f>AG116+C117-D117-W117</f>
        <v>1143.5781818181786</v>
      </c>
      <c r="AH117" s="1">
        <f>AH116+E117</f>
        <v>3804613</v>
      </c>
      <c r="AI117" s="1">
        <f>E117/170</f>
        <v>4192.0235294117647</v>
      </c>
      <c r="AK117" s="5">
        <f>U117-V117</f>
        <v>-63.722424242424268</v>
      </c>
      <c r="AL117" s="5">
        <f>AL116+C117-D117-AK117</f>
        <v>16751.122424242425</v>
      </c>
      <c r="AM117" s="5">
        <f>AM116+W117</f>
        <v>16656.421818181821</v>
      </c>
      <c r="AN117" s="5">
        <f>AN116+Q117</f>
        <v>718.39395833333333</v>
      </c>
      <c r="AO117" s="5">
        <f t="shared" si="33"/>
        <v>17374.815776515155</v>
      </c>
      <c r="AQ117" s="3">
        <f t="shared" si="19"/>
        <v>44.989867147038957</v>
      </c>
      <c r="AR117" s="3">
        <f t="shared" si="28"/>
        <v>49.143203499443757</v>
      </c>
      <c r="AS117" s="3">
        <f>100*(C117-B117)/D117</f>
        <v>92.73084479371316</v>
      </c>
      <c r="AT117" s="3">
        <f>100*B117/D117</f>
        <v>10.805500982318271</v>
      </c>
    </row>
    <row r="118" spans="1:46" x14ac:dyDescent="0.2">
      <c r="A118" s="20">
        <f t="shared" si="50"/>
        <v>44305</v>
      </c>
      <c r="B118" s="10">
        <v>345</v>
      </c>
      <c r="C118" s="11">
        <v>3137</v>
      </c>
      <c r="D118" s="11">
        <v>2986</v>
      </c>
      <c r="E118" s="13">
        <v>670558</v>
      </c>
      <c r="F118" s="1">
        <f t="shared" si="32"/>
        <v>3831.76</v>
      </c>
      <c r="G118" s="1"/>
      <c r="H118" s="1">
        <f t="shared" si="37"/>
        <v>332.66424242424205</v>
      </c>
      <c r="I118" s="2">
        <f t="shared" si="38"/>
        <v>0.74181818181818104</v>
      </c>
      <c r="J118" s="3">
        <f t="shared" si="34"/>
        <v>74.181818181818102</v>
      </c>
      <c r="K118" s="3">
        <f t="shared" si="39"/>
        <v>-11.140798473685267</v>
      </c>
      <c r="L118" s="3"/>
      <c r="M118" s="6">
        <f t="shared" si="51"/>
        <v>4800</v>
      </c>
      <c r="N118" s="1">
        <f t="shared" si="40"/>
        <v>144.08354166666666</v>
      </c>
      <c r="O118" s="6">
        <f t="shared" si="52"/>
        <v>1850</v>
      </c>
      <c r="P118" s="1">
        <f t="shared" si="31"/>
        <v>0</v>
      </c>
      <c r="Q118" s="1">
        <f t="shared" si="35"/>
        <v>144.08354166666666</v>
      </c>
      <c r="R118" s="3">
        <f t="shared" si="29"/>
        <v>20.583363095238095</v>
      </c>
      <c r="S118" s="3">
        <f t="shared" si="41"/>
        <v>104.82530280196471</v>
      </c>
      <c r="T118" s="1"/>
      <c r="U118" s="1">
        <f t="shared" si="42"/>
        <v>255.92727272727245</v>
      </c>
      <c r="V118" s="1">
        <f t="shared" si="36"/>
        <v>283.94181818181795</v>
      </c>
      <c r="W118" s="1">
        <f t="shared" si="43"/>
        <v>89.072727272727548</v>
      </c>
      <c r="X118" s="3">
        <f t="shared" si="44"/>
        <v>8.5709066553004849</v>
      </c>
      <c r="Y118" s="3">
        <f t="shared" si="45"/>
        <v>93.503014065639647</v>
      </c>
      <c r="Z118" s="3">
        <f t="shared" si="46"/>
        <v>9.5091030871338891</v>
      </c>
      <c r="AA118" s="3">
        <f t="shared" si="47"/>
        <v>2.9830116300310632</v>
      </c>
      <c r="AB118" s="3">
        <f t="shared" si="48"/>
        <v>9.5091030871338891</v>
      </c>
      <c r="AC118" s="3">
        <f t="shared" si="49"/>
        <v>88.677711263674922</v>
      </c>
      <c r="AD118" s="1"/>
      <c r="AE118" s="1">
        <f>AE117+B118</f>
        <v>29752</v>
      </c>
      <c r="AF118" s="1">
        <f>AF117+B118*(1-I118)</f>
        <v>16745.494545454549</v>
      </c>
      <c r="AG118" s="1">
        <f>AG117+C118-D118-W118</f>
        <v>1205.5054545454509</v>
      </c>
      <c r="AH118" s="1">
        <f>AH117+E118</f>
        <v>4475171</v>
      </c>
      <c r="AI118" s="1">
        <f>E118/170</f>
        <v>3944.4588235294118</v>
      </c>
      <c r="AK118" s="5">
        <f>U118-V118</f>
        <v>-28.014545454545498</v>
      </c>
      <c r="AL118" s="5">
        <f>AL117+C118-D118-AK118</f>
        <v>16930.13696969697</v>
      </c>
      <c r="AM118" s="5">
        <f>AM117+W118</f>
        <v>16745.494545454549</v>
      </c>
      <c r="AN118" s="5">
        <f>AN117+Q118</f>
        <v>862.47749999999996</v>
      </c>
      <c r="AO118" s="5">
        <f t="shared" si="33"/>
        <v>17607.97204545455</v>
      </c>
      <c r="AQ118" s="3">
        <f t="shared" si="19"/>
        <v>43.260654112983147</v>
      </c>
      <c r="AR118" s="3">
        <f t="shared" si="28"/>
        <v>37.628222533828506</v>
      </c>
      <c r="AS118" s="3">
        <f>100*(C118-B118)/D118</f>
        <v>93.503014065639647</v>
      </c>
      <c r="AT118" s="3">
        <f>100*B118/D118</f>
        <v>11.553918285331548</v>
      </c>
    </row>
    <row r="119" spans="1:46" x14ac:dyDescent="0.2">
      <c r="A119" s="20">
        <f t="shared" si="50"/>
        <v>44312</v>
      </c>
      <c r="B119" s="10">
        <v>301</v>
      </c>
      <c r="C119" s="11">
        <v>3144</v>
      </c>
      <c r="D119" s="11">
        <v>2944</v>
      </c>
      <c r="E119" s="13">
        <v>658109</v>
      </c>
      <c r="F119" s="1">
        <f t="shared" si="32"/>
        <v>3760.6228571428574</v>
      </c>
      <c r="G119" s="1"/>
      <c r="H119" s="1">
        <f t="shared" si="37"/>
        <v>308.61818181818148</v>
      </c>
      <c r="I119" s="2">
        <f t="shared" si="38"/>
        <v>0.75272727272727191</v>
      </c>
      <c r="J119" s="3">
        <f t="shared" si="34"/>
        <v>75.272727272727195</v>
      </c>
      <c r="K119" s="3">
        <f t="shared" si="39"/>
        <v>-10.482954545454534</v>
      </c>
      <c r="L119" s="3"/>
      <c r="M119" s="6">
        <f t="shared" si="51"/>
        <v>4800</v>
      </c>
      <c r="N119" s="1">
        <f t="shared" si="40"/>
        <v>138.40281250000001</v>
      </c>
      <c r="O119" s="6">
        <f t="shared" si="52"/>
        <v>1850</v>
      </c>
      <c r="P119" s="1">
        <f t="shared" si="31"/>
        <v>0</v>
      </c>
      <c r="Q119" s="1">
        <f t="shared" si="35"/>
        <v>138.40281250000001</v>
      </c>
      <c r="R119" s="3">
        <f t="shared" si="29"/>
        <v>19.771830357142857</v>
      </c>
      <c r="S119" s="3">
        <f t="shared" si="41"/>
        <v>104.70118248980978</v>
      </c>
      <c r="T119" s="1"/>
      <c r="U119" s="1">
        <f t="shared" si="42"/>
        <v>226.57090909090886</v>
      </c>
      <c r="V119" s="1">
        <f t="shared" si="36"/>
        <v>261.69818181818164</v>
      </c>
      <c r="W119" s="1">
        <f t="shared" si="43"/>
        <v>74.429090909091144</v>
      </c>
      <c r="X119" s="3">
        <f t="shared" si="44"/>
        <v>7.6960227272727195</v>
      </c>
      <c r="Y119" s="3">
        <f t="shared" si="45"/>
        <v>96.569293478260875</v>
      </c>
      <c r="Z119" s="3">
        <f t="shared" si="46"/>
        <v>8.8892045454545396</v>
      </c>
      <c r="AA119" s="3">
        <f t="shared" si="47"/>
        <v>2.5281620553359763</v>
      </c>
      <c r="AB119" s="3">
        <f t="shared" si="48"/>
        <v>8.8892045454545379</v>
      </c>
      <c r="AC119" s="3">
        <f t="shared" si="49"/>
        <v>91.868110988451093</v>
      </c>
      <c r="AD119" s="1"/>
      <c r="AE119" s="1">
        <f>AE118+B119</f>
        <v>30053</v>
      </c>
      <c r="AF119" s="1">
        <f>AF118+B119*(1-I119)</f>
        <v>16819.923636363641</v>
      </c>
      <c r="AG119" s="1">
        <f>AG118+C119-D119-W119</f>
        <v>1331.0763636363602</v>
      </c>
      <c r="AH119" s="1">
        <f>AH118+E119</f>
        <v>5133280</v>
      </c>
      <c r="AI119" s="1">
        <f>E119/170</f>
        <v>3871.2294117647057</v>
      </c>
      <c r="AK119" s="5">
        <f>U119-V119</f>
        <v>-35.127272727272782</v>
      </c>
      <c r="AL119" s="5">
        <f>AL118+C119-D119-AK119</f>
        <v>17165.264242424244</v>
      </c>
      <c r="AM119" s="5">
        <f>AM118+W119</f>
        <v>16819.923636363641</v>
      </c>
      <c r="AN119" s="5">
        <f>AN118+Q119</f>
        <v>1000.8803124999999</v>
      </c>
      <c r="AO119" s="5">
        <f t="shared" si="33"/>
        <v>17820.803948863642</v>
      </c>
      <c r="AQ119" s="3">
        <f t="shared" si="19"/>
        <v>24.634146341463413</v>
      </c>
      <c r="AR119" s="3">
        <f t="shared" si="28"/>
        <v>30.897548040071587</v>
      </c>
      <c r="AS119" s="3">
        <f>100*(C119-B119)/D119</f>
        <v>96.569293478260875</v>
      </c>
      <c r="AT119" s="3">
        <f>100*B119/D119</f>
        <v>10.224184782608695</v>
      </c>
    </row>
    <row r="120" spans="1:46" x14ac:dyDescent="0.2">
      <c r="A120" s="20">
        <f t="shared" si="50"/>
        <v>44319</v>
      </c>
      <c r="B120" s="10">
        <v>318</v>
      </c>
      <c r="C120" s="11">
        <v>3123</v>
      </c>
      <c r="D120" s="11">
        <v>2897</v>
      </c>
      <c r="E120" s="13">
        <v>744039</v>
      </c>
      <c r="F120" s="1">
        <f t="shared" si="32"/>
        <v>4251.6514285714284</v>
      </c>
      <c r="G120" s="1"/>
      <c r="H120" s="1">
        <f t="shared" si="37"/>
        <v>283.30909090909057</v>
      </c>
      <c r="I120" s="2">
        <f t="shared" si="38"/>
        <v>0.76363636363636278</v>
      </c>
      <c r="J120" s="3">
        <f t="shared" si="34"/>
        <v>76.363636363636274</v>
      </c>
      <c r="K120" s="3">
        <f t="shared" si="39"/>
        <v>-9.7793956130165878</v>
      </c>
      <c r="L120" s="3"/>
      <c r="M120" s="6">
        <f t="shared" si="51"/>
        <v>4800</v>
      </c>
      <c r="N120" s="1">
        <f t="shared" si="40"/>
        <v>146.05708333333334</v>
      </c>
      <c r="O120" s="6">
        <f t="shared" si="52"/>
        <v>1850</v>
      </c>
      <c r="P120" s="1">
        <f t="shared" si="31"/>
        <v>0</v>
      </c>
      <c r="Q120" s="1">
        <f t="shared" si="35"/>
        <v>146.05708333333334</v>
      </c>
      <c r="R120" s="3">
        <f t="shared" si="29"/>
        <v>20.86529761904762</v>
      </c>
      <c r="S120" s="3">
        <f t="shared" si="41"/>
        <v>105.04166666666666</v>
      </c>
      <c r="T120" s="1"/>
      <c r="U120" s="1">
        <f t="shared" si="42"/>
        <v>242.83636363636336</v>
      </c>
      <c r="V120" s="1">
        <f t="shared" si="36"/>
        <v>251.56242424242404</v>
      </c>
      <c r="W120" s="1">
        <f t="shared" si="43"/>
        <v>75.163636363636641</v>
      </c>
      <c r="X120" s="3">
        <f t="shared" si="44"/>
        <v>8.3823390968713625</v>
      </c>
      <c r="Y120" s="3">
        <f t="shared" si="45"/>
        <v>96.82430100103555</v>
      </c>
      <c r="Z120" s="3">
        <f t="shared" si="46"/>
        <v>8.6835493352579931</v>
      </c>
      <c r="AA120" s="3">
        <f t="shared" si="47"/>
        <v>2.5945335299840058</v>
      </c>
      <c r="AB120" s="3">
        <f t="shared" si="48"/>
        <v>8.6835493352579931</v>
      </c>
      <c r="AC120" s="3">
        <f t="shared" si="49"/>
        <v>91.782634334368893</v>
      </c>
      <c r="AD120" s="1"/>
      <c r="AE120" s="1">
        <f>AE119+B120</f>
        <v>30371</v>
      </c>
      <c r="AF120" s="1">
        <f>AF119+B120*(1-I120)</f>
        <v>16895.087272727276</v>
      </c>
      <c r="AG120" s="1">
        <f>AG119+C120-D120-W120</f>
        <v>1481.9127272727233</v>
      </c>
      <c r="AH120" s="1">
        <f>AH119+E120</f>
        <v>5877319</v>
      </c>
      <c r="AI120" s="1">
        <f>E120/170</f>
        <v>4376.7</v>
      </c>
      <c r="AK120" s="5">
        <f>U120-V120</f>
        <v>-8.7260606060606847</v>
      </c>
      <c r="AL120" s="5">
        <f>AL119+C120-D120-AK120</f>
        <v>17399.990303030303</v>
      </c>
      <c r="AM120" s="5">
        <f>AM119+W120</f>
        <v>16895.087272727276</v>
      </c>
      <c r="AN120" s="5">
        <f>AN119+Q120</f>
        <v>1146.9373958333333</v>
      </c>
      <c r="AO120" s="5">
        <f t="shared" si="33"/>
        <v>18042.024668560611</v>
      </c>
      <c r="AQ120" s="3">
        <f t="shared" si="19"/>
        <v>24.797843665768195</v>
      </c>
      <c r="AR120" s="3">
        <f t="shared" si="28"/>
        <v>30.835491650588029</v>
      </c>
      <c r="AS120" s="3">
        <f>100*(C120-B120)/D120</f>
        <v>96.82430100103555</v>
      </c>
      <c r="AT120" s="3">
        <f>100*B120/D120</f>
        <v>10.976872626855368</v>
      </c>
    </row>
    <row r="121" spans="1:46" x14ac:dyDescent="0.2">
      <c r="A121" s="20">
        <f t="shared" si="50"/>
        <v>44326</v>
      </c>
      <c r="B121" s="10">
        <v>282</v>
      </c>
      <c r="C121" s="11">
        <v>3000</v>
      </c>
      <c r="D121" s="11">
        <v>2869</v>
      </c>
      <c r="E121" s="13">
        <v>902314</v>
      </c>
      <c r="F121" s="1">
        <f t="shared" si="32"/>
        <v>5156.08</v>
      </c>
      <c r="G121" s="1"/>
      <c r="H121" s="1">
        <f t="shared" si="37"/>
        <v>271.52121212121182</v>
      </c>
      <c r="I121" s="2">
        <f t="shared" si="38"/>
        <v>0.77454545454545365</v>
      </c>
      <c r="J121" s="3">
        <f t="shared" si="34"/>
        <v>77.454545454545368</v>
      </c>
      <c r="K121" s="3">
        <f t="shared" si="39"/>
        <v>-9.463966961352801</v>
      </c>
      <c r="L121" s="3"/>
      <c r="M121" s="6">
        <f t="shared" si="51"/>
        <v>4800</v>
      </c>
      <c r="N121" s="1">
        <f t="shared" si="40"/>
        <v>171.49510416666666</v>
      </c>
      <c r="O121" s="6">
        <f t="shared" si="52"/>
        <v>1850</v>
      </c>
      <c r="P121" s="1">
        <f t="shared" si="31"/>
        <v>0.34430392656807751</v>
      </c>
      <c r="Q121" s="1">
        <f t="shared" si="35"/>
        <v>171.83940809323474</v>
      </c>
      <c r="R121" s="3">
        <f t="shared" si="29"/>
        <v>24.548486870462106</v>
      </c>
      <c r="S121" s="3">
        <f t="shared" si="41"/>
        <v>105.98952276379347</v>
      </c>
      <c r="T121" s="1"/>
      <c r="U121" s="1">
        <f t="shared" si="42"/>
        <v>218.42181818181794</v>
      </c>
      <c r="V121" s="1">
        <f t="shared" si="36"/>
        <v>244.042424242424</v>
      </c>
      <c r="W121" s="1">
        <f t="shared" si="43"/>
        <v>63.57818181818206</v>
      </c>
      <c r="X121" s="3">
        <f t="shared" si="44"/>
        <v>7.6131689850755642</v>
      </c>
      <c r="Y121" s="3">
        <f t="shared" si="45"/>
        <v>94.736842105263165</v>
      </c>
      <c r="Z121" s="3">
        <f t="shared" si="46"/>
        <v>8.5061841841207393</v>
      </c>
      <c r="AA121" s="3">
        <f t="shared" si="47"/>
        <v>2.21603979847271</v>
      </c>
      <c r="AB121" s="3">
        <f t="shared" si="48"/>
        <v>8.5061841841207393</v>
      </c>
      <c r="AC121" s="3">
        <f t="shared" si="49"/>
        <v>88.747319341469677</v>
      </c>
      <c r="AD121" s="1"/>
      <c r="AE121" s="1">
        <f>AE120+B121</f>
        <v>30653</v>
      </c>
      <c r="AF121" s="1">
        <f>AF120+B121*(1-I121)</f>
        <v>16958.665454545458</v>
      </c>
      <c r="AG121" s="1">
        <f>AG120+C121-D121-W121</f>
        <v>1549.3345454545417</v>
      </c>
      <c r="AH121" s="1">
        <f>AH120+E121</f>
        <v>6779633</v>
      </c>
      <c r="AI121" s="1">
        <f>E121/170</f>
        <v>5307.7294117647061</v>
      </c>
      <c r="AK121" s="5">
        <f>U121-V121</f>
        <v>-25.620606060606065</v>
      </c>
      <c r="AL121" s="5">
        <f>AL120+C121-D121-AK121</f>
        <v>17556.610909090909</v>
      </c>
      <c r="AM121" s="5">
        <f>AM120+W121</f>
        <v>16958.665454545458</v>
      </c>
      <c r="AN121" s="5">
        <f>AN120+Q121</f>
        <v>1318.7768039265679</v>
      </c>
      <c r="AO121" s="5">
        <f t="shared" si="33"/>
        <v>18277.442258472027</v>
      </c>
      <c r="AQ121" s="3">
        <f t="shared" si="19"/>
        <v>43.074484944532493</v>
      </c>
      <c r="AR121" s="3">
        <f t="shared" si="28"/>
        <v>30.28834311340923</v>
      </c>
      <c r="AS121" s="3">
        <f>100*(C121-B121)/D121</f>
        <v>94.736842105263165</v>
      </c>
      <c r="AT121" s="3">
        <f>100*B121/D121</f>
        <v>9.8292087835482747</v>
      </c>
    </row>
    <row r="122" spans="1:46" x14ac:dyDescent="0.2">
      <c r="A122" s="20">
        <f t="shared" si="50"/>
        <v>44333</v>
      </c>
      <c r="B122" s="10">
        <v>243</v>
      </c>
      <c r="C122" s="11">
        <v>3015</v>
      </c>
      <c r="D122" s="11">
        <v>2849</v>
      </c>
      <c r="E122" s="13">
        <v>1054731</v>
      </c>
      <c r="F122" s="1">
        <f t="shared" si="32"/>
        <v>6027.0342857142859</v>
      </c>
      <c r="G122" s="1"/>
      <c r="H122" s="1">
        <f t="shared" si="37"/>
        <v>263.03999999999974</v>
      </c>
      <c r="I122" s="2">
        <f t="shared" si="38"/>
        <v>0.78545454545454452</v>
      </c>
      <c r="J122" s="3">
        <f t="shared" si="34"/>
        <v>78.545454545454447</v>
      </c>
      <c r="K122" s="3">
        <f t="shared" si="39"/>
        <v>-9.2327132327132233</v>
      </c>
      <c r="L122" s="3"/>
      <c r="M122" s="6">
        <f t="shared" si="51"/>
        <v>4800</v>
      </c>
      <c r="N122" s="1">
        <f t="shared" si="40"/>
        <v>203.85885416666667</v>
      </c>
      <c r="O122" s="6">
        <f t="shared" si="52"/>
        <v>1850</v>
      </c>
      <c r="P122" s="1">
        <f t="shared" si="31"/>
        <v>0.77039039039039037</v>
      </c>
      <c r="Q122" s="1">
        <f t="shared" si="35"/>
        <v>204.62924455705706</v>
      </c>
      <c r="R122" s="3">
        <f t="shared" si="29"/>
        <v>29.232749222436723</v>
      </c>
      <c r="S122" s="3">
        <f t="shared" si="41"/>
        <v>107.18249366644636</v>
      </c>
      <c r="T122" s="1"/>
      <c r="U122" s="1">
        <f t="shared" si="42"/>
        <v>190.86545454545433</v>
      </c>
      <c r="V122" s="1">
        <f t="shared" si="36"/>
        <v>235.84969696969671</v>
      </c>
      <c r="W122" s="1">
        <f t="shared" si="43"/>
        <v>52.134545454545673</v>
      </c>
      <c r="X122" s="3">
        <f t="shared" si="44"/>
        <v>6.6993841539296008</v>
      </c>
      <c r="Y122" s="3">
        <f t="shared" si="45"/>
        <v>97.297297297297291</v>
      </c>
      <c r="Z122" s="3">
        <f t="shared" si="46"/>
        <v>8.278332641968996</v>
      </c>
      <c r="AA122" s="3">
        <f t="shared" si="47"/>
        <v>1.8299243753789287</v>
      </c>
      <c r="AB122" s="3">
        <f t="shared" si="48"/>
        <v>8.278332641968996</v>
      </c>
      <c r="AC122" s="3">
        <f t="shared" si="49"/>
        <v>90.114803630850929</v>
      </c>
      <c r="AD122" s="1"/>
      <c r="AE122" s="1">
        <f>AE121+B122</f>
        <v>30896</v>
      </c>
      <c r="AF122" s="1">
        <f>AF121+B122*(1-I122)</f>
        <v>17010.800000000003</v>
      </c>
      <c r="AG122" s="1">
        <f>AG121+C122-D122-W122</f>
        <v>1663.1999999999957</v>
      </c>
      <c r="AH122" s="1">
        <f>AH121+E122</f>
        <v>7834364</v>
      </c>
      <c r="AI122" s="1">
        <f>E122/170</f>
        <v>6204.3</v>
      </c>
      <c r="AK122" s="5">
        <f>U122-V122</f>
        <v>-44.984242424242382</v>
      </c>
      <c r="AL122" s="5">
        <f>AL121+C122-D122-AK122</f>
        <v>17767.59515151515</v>
      </c>
      <c r="AM122" s="5">
        <f>AM121+W122</f>
        <v>17010.800000000003</v>
      </c>
      <c r="AN122" s="5">
        <f>AN121+Q122</f>
        <v>1523.406048483625</v>
      </c>
      <c r="AO122" s="5">
        <f t="shared" si="33"/>
        <v>18534.206048483629</v>
      </c>
      <c r="AQ122" s="3">
        <f t="shared" si="19"/>
        <v>22.992700729927005</v>
      </c>
      <c r="AR122" s="3">
        <f t="shared" si="28"/>
        <v>24.424902188608133</v>
      </c>
      <c r="AS122" s="3">
        <f>100*(C122-B122)/D122</f>
        <v>97.297297297297291</v>
      </c>
      <c r="AT122" s="3">
        <f>100*B122/D122</f>
        <v>8.5293085293085298</v>
      </c>
    </row>
    <row r="123" spans="1:46" x14ac:dyDescent="0.2">
      <c r="A123" s="20">
        <f t="shared" si="50"/>
        <v>44340</v>
      </c>
      <c r="B123" s="10">
        <v>190</v>
      </c>
      <c r="C123" s="11">
        <v>2988</v>
      </c>
      <c r="D123" s="11">
        <v>2821</v>
      </c>
      <c r="E123" s="13">
        <v>994615</v>
      </c>
      <c r="F123" s="1">
        <f t="shared" si="32"/>
        <v>5683.5142857142855</v>
      </c>
      <c r="G123" s="1"/>
      <c r="H123" s="1">
        <f t="shared" si="37"/>
        <v>254.12848484848453</v>
      </c>
      <c r="I123" s="2">
        <f t="shared" si="38"/>
        <v>0.79636363636363539</v>
      </c>
      <c r="J123" s="3">
        <f t="shared" si="34"/>
        <v>79.636363636363541</v>
      </c>
      <c r="K123" s="3">
        <f t="shared" si="39"/>
        <v>-9.0084539116797071</v>
      </c>
      <c r="L123" s="3"/>
      <c r="M123" s="6">
        <f t="shared" si="51"/>
        <v>4800</v>
      </c>
      <c r="N123" s="1">
        <f t="shared" si="40"/>
        <v>213.47354166666668</v>
      </c>
      <c r="O123" s="6">
        <f t="shared" si="52"/>
        <v>1850</v>
      </c>
      <c r="P123" s="1">
        <f t="shared" si="31"/>
        <v>1.6171891891891892</v>
      </c>
      <c r="Q123" s="1">
        <f t="shared" si="35"/>
        <v>215.09073085585587</v>
      </c>
      <c r="R123" s="3">
        <f t="shared" si="29"/>
        <v>30.727247265122266</v>
      </c>
      <c r="S123" s="3">
        <f t="shared" si="41"/>
        <v>107.62462711293357</v>
      </c>
      <c r="T123" s="1"/>
      <c r="U123" s="1">
        <f t="shared" si="42"/>
        <v>151.30909090909071</v>
      </c>
      <c r="V123" s="1">
        <f t="shared" si="36"/>
        <v>225.35515151515131</v>
      </c>
      <c r="W123" s="1">
        <f t="shared" si="43"/>
        <v>38.690909090909287</v>
      </c>
      <c r="X123" s="3">
        <f t="shared" si="44"/>
        <v>5.3636685894750347</v>
      </c>
      <c r="Y123" s="3">
        <f t="shared" si="45"/>
        <v>99.184686281460472</v>
      </c>
      <c r="Z123" s="3">
        <f t="shared" si="46"/>
        <v>7.9884846336459159</v>
      </c>
      <c r="AA123" s="3">
        <f t="shared" si="47"/>
        <v>1.3715316941123461</v>
      </c>
      <c r="AB123" s="3">
        <f t="shared" si="48"/>
        <v>7.9884846336459168</v>
      </c>
      <c r="AC123" s="3">
        <f t="shared" si="49"/>
        <v>91.560059168526919</v>
      </c>
      <c r="AD123" s="1"/>
      <c r="AE123" s="1">
        <f>AE122+B123</f>
        <v>31086</v>
      </c>
      <c r="AF123" s="1">
        <f>AF122+B123*(1-I123)</f>
        <v>17049.490909090913</v>
      </c>
      <c r="AG123" s="1">
        <f>AG122+C123-D123-W123</f>
        <v>1791.5090909090859</v>
      </c>
      <c r="AH123" s="1">
        <f>AH122+E123</f>
        <v>8828979</v>
      </c>
      <c r="AI123" s="1">
        <f>E123/170</f>
        <v>5850.6764705882351</v>
      </c>
      <c r="AK123" s="5">
        <f>U123-V123</f>
        <v>-74.046060606060593</v>
      </c>
      <c r="AL123" s="5">
        <f>AL122+C123-D123-AK123</f>
        <v>18008.641212121212</v>
      </c>
      <c r="AM123" s="5">
        <f>AM122+W123</f>
        <v>17049.490909090913</v>
      </c>
      <c r="AN123" s="5">
        <f>AN122+Q123</f>
        <v>1738.4967793394808</v>
      </c>
      <c r="AO123" s="5">
        <f t="shared" si="33"/>
        <v>18787.987688430396</v>
      </c>
      <c r="AQ123" s="3">
        <f t="shared" si="19"/>
        <v>7.2075208913649034</v>
      </c>
      <c r="AR123" s="3">
        <f t="shared" si="28"/>
        <v>21.80105788360407</v>
      </c>
      <c r="AS123" s="3">
        <f>100*(C123-B123)/D123</f>
        <v>99.184686281460472</v>
      </c>
      <c r="AT123" s="3">
        <f>100*B123/D123</f>
        <v>6.7352002835873801</v>
      </c>
    </row>
    <row r="124" spans="1:46" x14ac:dyDescent="0.2">
      <c r="A124" s="20">
        <f t="shared" si="50"/>
        <v>44347</v>
      </c>
      <c r="B124" s="10">
        <v>115</v>
      </c>
      <c r="C124" s="11">
        <v>2806</v>
      </c>
      <c r="D124" s="11">
        <v>2797</v>
      </c>
      <c r="E124" s="13">
        <v>1093675</v>
      </c>
      <c r="F124" s="1">
        <f t="shared" si="32"/>
        <v>6249.5714285714284</v>
      </c>
      <c r="G124" s="1"/>
      <c r="H124" s="1">
        <f t="shared" si="37"/>
        <v>240.88888888888889</v>
      </c>
      <c r="I124" s="2">
        <f t="shared" si="38"/>
        <v>0.8</v>
      </c>
      <c r="J124" s="3">
        <f t="shared" si="34"/>
        <v>80</v>
      </c>
      <c r="K124" s="3">
        <f t="shared" si="39"/>
        <v>-8.6124021769356052</v>
      </c>
      <c r="L124" s="3"/>
      <c r="M124" s="6">
        <f t="shared" si="51"/>
        <v>4800</v>
      </c>
      <c r="N124" s="1">
        <f t="shared" si="40"/>
        <v>217.53020833333332</v>
      </c>
      <c r="O124" s="6">
        <f t="shared" si="52"/>
        <v>1850</v>
      </c>
      <c r="P124" s="1">
        <f t="shared" si="31"/>
        <v>3.0877606177606181</v>
      </c>
      <c r="Q124" s="1">
        <f t="shared" si="35"/>
        <v>220.61796895109393</v>
      </c>
      <c r="R124" s="3">
        <f t="shared" si="29"/>
        <v>31.516852707299133</v>
      </c>
      <c r="S124" s="3">
        <f t="shared" si="41"/>
        <v>107.88766424565941</v>
      </c>
      <c r="T124" s="1"/>
      <c r="U124" s="1">
        <f t="shared" si="42"/>
        <v>92</v>
      </c>
      <c r="V124" s="1">
        <f t="shared" si="36"/>
        <v>209.18343434343413</v>
      </c>
      <c r="W124" s="1">
        <f t="shared" si="43"/>
        <v>23</v>
      </c>
      <c r="X124" s="3">
        <f t="shared" si="44"/>
        <v>3.2892384697890598</v>
      </c>
      <c r="Y124" s="3">
        <f t="shared" si="45"/>
        <v>96.210225241329994</v>
      </c>
      <c r="Z124" s="3">
        <f t="shared" si="46"/>
        <v>7.4788499944023643</v>
      </c>
      <c r="AA124" s="3">
        <f t="shared" si="47"/>
        <v>0.82230961744726494</v>
      </c>
      <c r="AB124" s="3">
        <f t="shared" si="48"/>
        <v>7.4788499944023643</v>
      </c>
      <c r="AC124" s="3">
        <f t="shared" si="49"/>
        <v>88.322560995670571</v>
      </c>
      <c r="AD124" s="1"/>
      <c r="AE124" s="1">
        <f>AE123+B124</f>
        <v>31201</v>
      </c>
      <c r="AF124" s="1">
        <f>AF123+B124*(1-I124)</f>
        <v>17072.490909090913</v>
      </c>
      <c r="AG124" s="1">
        <f>AG123+C124-D124-W124</f>
        <v>1777.5090909090859</v>
      </c>
      <c r="AH124" s="1">
        <f>AH123+E124</f>
        <v>9922654</v>
      </c>
      <c r="AI124" s="1">
        <f>E124/170</f>
        <v>6433.3823529411766</v>
      </c>
      <c r="AK124" s="5">
        <f>U124-V124</f>
        <v>-117.18343434343413</v>
      </c>
      <c r="AL124" s="5">
        <f>AL123+C124-D124-AK124</f>
        <v>18134.824646464647</v>
      </c>
      <c r="AM124" s="5">
        <f>AM123+W124</f>
        <v>17072.490909090913</v>
      </c>
      <c r="AN124" s="5">
        <f>AN123+Q124</f>
        <v>1959.1147482905747</v>
      </c>
      <c r="AO124" s="5">
        <f t="shared" si="33"/>
        <v>19031.605657381489</v>
      </c>
      <c r="AQ124" s="3">
        <f t="shared" si="19"/>
        <v>35.202952029520297</v>
      </c>
      <c r="AR124" s="3">
        <f t="shared" si="28"/>
        <v>0.52236647563643146</v>
      </c>
      <c r="AS124" s="3">
        <f>100*(C124-B124)/D124</f>
        <v>96.210225241329994</v>
      </c>
      <c r="AT124" s="3">
        <f>100*B124/D124</f>
        <v>4.1115480872363248</v>
      </c>
    </row>
    <row r="125" spans="1:46" x14ac:dyDescent="0.2">
      <c r="A125" s="20">
        <f t="shared" si="50"/>
        <v>44354</v>
      </c>
      <c r="B125" s="10">
        <v>116</v>
      </c>
      <c r="C125" s="11">
        <v>3009</v>
      </c>
      <c r="D125" s="11">
        <v>2780</v>
      </c>
      <c r="E125" s="13">
        <v>1522926</v>
      </c>
      <c r="F125" s="1">
        <f t="shared" si="32"/>
        <v>8702.4342857142856</v>
      </c>
      <c r="G125" s="1"/>
      <c r="H125" s="1">
        <f t="shared" si="37"/>
        <v>221.33333333333334</v>
      </c>
      <c r="I125" s="2">
        <f t="shared" si="38"/>
        <v>0.8</v>
      </c>
      <c r="J125" s="3">
        <f t="shared" si="34"/>
        <v>80</v>
      </c>
      <c r="K125" s="3">
        <f t="shared" si="39"/>
        <v>-7.9616306954436462</v>
      </c>
      <c r="L125" s="3"/>
      <c r="M125" s="6">
        <f t="shared" si="51"/>
        <v>4800</v>
      </c>
      <c r="N125" s="1">
        <f t="shared" si="40"/>
        <v>272.56260416666669</v>
      </c>
      <c r="O125" s="6">
        <f t="shared" si="52"/>
        <v>1850</v>
      </c>
      <c r="P125" s="1">
        <f t="shared" si="31"/>
        <v>4.8628639165481271</v>
      </c>
      <c r="Q125" s="1">
        <f t="shared" si="35"/>
        <v>277.42546808321481</v>
      </c>
      <c r="R125" s="3">
        <f t="shared" si="29"/>
        <v>39.632209726173542</v>
      </c>
      <c r="S125" s="3">
        <f t="shared" si="41"/>
        <v>109.97933338428831</v>
      </c>
      <c r="T125" s="1"/>
      <c r="U125" s="1">
        <f t="shared" si="42"/>
        <v>92.800000000000011</v>
      </c>
      <c r="V125" s="1">
        <f t="shared" si="36"/>
        <v>190.21454545454523</v>
      </c>
      <c r="W125" s="1">
        <f t="shared" si="43"/>
        <v>23.199999999999989</v>
      </c>
      <c r="X125" s="3">
        <f t="shared" si="44"/>
        <v>3.3381294964028783</v>
      </c>
      <c r="Y125" s="3">
        <f t="shared" si="45"/>
        <v>104.06474820143885</v>
      </c>
      <c r="Z125" s="3">
        <f t="shared" si="46"/>
        <v>6.8422498364944326</v>
      </c>
      <c r="AA125" s="3">
        <f t="shared" si="47"/>
        <v>0.83453237410071912</v>
      </c>
      <c r="AB125" s="3">
        <f t="shared" si="48"/>
        <v>6.8422498364944326</v>
      </c>
      <c r="AC125" s="3">
        <f t="shared" si="49"/>
        <v>94.08541481715055</v>
      </c>
      <c r="AD125" s="1"/>
      <c r="AE125" s="1">
        <f>AE124+B125</f>
        <v>31317</v>
      </c>
      <c r="AF125" s="1">
        <f>AF124+B125*(1-I125)</f>
        <v>17095.690909090914</v>
      </c>
      <c r="AG125" s="1">
        <f>AG124+C125-D125-W125</f>
        <v>1983.3090909090859</v>
      </c>
      <c r="AH125" s="1">
        <f>AH124+E125</f>
        <v>11445580</v>
      </c>
      <c r="AI125" s="1">
        <f>E125/170</f>
        <v>8958.3882352941182</v>
      </c>
      <c r="AK125" s="5">
        <f>U125-V125</f>
        <v>-97.41454545454522</v>
      </c>
      <c r="AL125" s="5">
        <f>AL124+C125-D125-AK125</f>
        <v>18461.239191919194</v>
      </c>
      <c r="AM125" s="5">
        <f>AM124+W125</f>
        <v>17095.690909090914</v>
      </c>
      <c r="AN125" s="5">
        <f>AN124+Q125</f>
        <v>2236.5402163737895</v>
      </c>
      <c r="AO125" s="5">
        <f t="shared" si="33"/>
        <v>19332.231125464703</v>
      </c>
      <c r="AQ125" s="3">
        <f t="shared" si="19"/>
        <v>-40.843373493975903</v>
      </c>
      <c r="AR125" s="3"/>
      <c r="AS125" s="3">
        <f>100*(C125-B125)/D125</f>
        <v>104.06474820143885</v>
      </c>
      <c r="AT125" s="3">
        <f>100*B125/D125</f>
        <v>4.1726618705035969</v>
      </c>
    </row>
    <row r="126" spans="1:46" x14ac:dyDescent="0.2">
      <c r="A126" s="20">
        <f t="shared" si="50"/>
        <v>44361</v>
      </c>
      <c r="B126" s="10">
        <v>64</v>
      </c>
      <c r="C126" s="11">
        <v>2883</v>
      </c>
      <c r="D126" s="11">
        <v>2762</v>
      </c>
      <c r="E126" s="13">
        <v>1354692</v>
      </c>
      <c r="F126" s="1">
        <f t="shared" si="32"/>
        <v>7741.0971428571429</v>
      </c>
      <c r="G126" s="1"/>
      <c r="H126" s="1">
        <f t="shared" si="37"/>
        <v>199.11111111111111</v>
      </c>
      <c r="I126" s="2">
        <f t="shared" si="38"/>
        <v>0.8</v>
      </c>
      <c r="J126" s="3">
        <f t="shared" si="34"/>
        <v>80</v>
      </c>
      <c r="K126" s="3">
        <f t="shared" si="39"/>
        <v>-7.2089468179258178</v>
      </c>
      <c r="L126" s="3"/>
      <c r="M126" s="6">
        <f t="shared" si="51"/>
        <v>4800</v>
      </c>
      <c r="N126" s="1">
        <f t="shared" si="40"/>
        <v>299.75187499999998</v>
      </c>
      <c r="O126" s="6">
        <f t="shared" si="52"/>
        <v>1850</v>
      </c>
      <c r="P126" s="1">
        <f t="shared" si="31"/>
        <v>6.6293942218080151</v>
      </c>
      <c r="Q126" s="1">
        <f t="shared" si="35"/>
        <v>306.381269221808</v>
      </c>
      <c r="R126" s="3">
        <f t="shared" si="29"/>
        <v>43.76875274597257</v>
      </c>
      <c r="S126" s="3">
        <f t="shared" si="41"/>
        <v>111.09273241208572</v>
      </c>
      <c r="T126" s="1"/>
      <c r="U126" s="1">
        <f t="shared" si="42"/>
        <v>51.2</v>
      </c>
      <c r="V126" s="1">
        <f t="shared" si="36"/>
        <v>169.10343434343417</v>
      </c>
      <c r="W126" s="1">
        <f t="shared" si="43"/>
        <v>12.799999999999997</v>
      </c>
      <c r="X126" s="3">
        <f t="shared" si="44"/>
        <v>1.8537291817523533</v>
      </c>
      <c r="Y126" s="3">
        <f t="shared" si="45"/>
        <v>102.06372194062274</v>
      </c>
      <c r="Z126" s="3">
        <f t="shared" si="46"/>
        <v>6.1224994331438873</v>
      </c>
      <c r="AA126" s="3">
        <f t="shared" si="47"/>
        <v>0.46343229543808828</v>
      </c>
      <c r="AB126" s="3">
        <f t="shared" si="48"/>
        <v>6.1224994331438873</v>
      </c>
      <c r="AC126" s="3">
        <f t="shared" si="49"/>
        <v>90.970989528537004</v>
      </c>
      <c r="AD126" s="1"/>
      <c r="AE126" s="1">
        <f>AE125+B126</f>
        <v>31381</v>
      </c>
      <c r="AF126" s="1">
        <f>AF125+B126*(1-I126)</f>
        <v>17108.490909090913</v>
      </c>
      <c r="AG126" s="1">
        <f>AG125+C126-D126-W126</f>
        <v>2091.5090909090859</v>
      </c>
      <c r="AH126" s="1">
        <f>AH125+E126</f>
        <v>12800272</v>
      </c>
      <c r="AI126" s="1">
        <f>E126/170</f>
        <v>7968.7764705882355</v>
      </c>
      <c r="AK126" s="5">
        <f>U126-V126</f>
        <v>-117.90343434343417</v>
      </c>
      <c r="AL126" s="5">
        <f>AL125+C126-D126-AK126</f>
        <v>18700.14262626263</v>
      </c>
      <c r="AM126" s="5">
        <f>AM125+W126</f>
        <v>17108.490909090913</v>
      </c>
      <c r="AN126" s="5">
        <f>AN125+Q126</f>
        <v>2542.9214855955975</v>
      </c>
      <c r="AO126" s="5">
        <f t="shared" si="33"/>
        <v>19651.412394686511</v>
      </c>
      <c r="AQ126" s="3"/>
      <c r="AR126" s="3"/>
      <c r="AS126" s="3">
        <f>100*(C126-B126)/D126</f>
        <v>102.06372194062274</v>
      </c>
      <c r="AT126" s="3">
        <f>100*B126/D126</f>
        <v>2.3171614771904419</v>
      </c>
    </row>
    <row r="127" spans="1:46" x14ac:dyDescent="0.2">
      <c r="A127" s="20">
        <f t="shared" si="50"/>
        <v>44368</v>
      </c>
      <c r="B127" s="10">
        <v>51</v>
      </c>
      <c r="C127" s="11">
        <v>2869</v>
      </c>
      <c r="D127" s="11">
        <v>2764</v>
      </c>
      <c r="E127" s="13">
        <v>1429118</v>
      </c>
      <c r="F127" s="1">
        <f t="shared" si="32"/>
        <v>8166.3885714285716</v>
      </c>
      <c r="G127" s="1"/>
      <c r="H127" s="1">
        <f t="shared" si="37"/>
        <v>175.46666666666667</v>
      </c>
      <c r="I127" s="2">
        <f t="shared" si="38"/>
        <v>0.8</v>
      </c>
      <c r="J127" s="3">
        <f t="shared" si="34"/>
        <v>80</v>
      </c>
      <c r="K127" s="3">
        <f t="shared" si="39"/>
        <v>-6.3482875060299078</v>
      </c>
      <c r="L127" s="3"/>
      <c r="M127" s="6">
        <f t="shared" si="51"/>
        <v>4800</v>
      </c>
      <c r="N127" s="1">
        <f t="shared" si="40"/>
        <v>289.98020833333334</v>
      </c>
      <c r="O127" s="6">
        <f t="shared" si="52"/>
        <v>1850</v>
      </c>
      <c r="P127" s="1">
        <f t="shared" si="31"/>
        <v>8.5026294090700869</v>
      </c>
      <c r="Q127" s="1">
        <f t="shared" si="35"/>
        <v>298.48283774240343</v>
      </c>
      <c r="R127" s="3">
        <f t="shared" si="29"/>
        <v>42.640405391771921</v>
      </c>
      <c r="S127" s="3">
        <f t="shared" si="41"/>
        <v>110.79894492555728</v>
      </c>
      <c r="T127" s="1"/>
      <c r="U127" s="1">
        <f t="shared" si="42"/>
        <v>40.800000000000004</v>
      </c>
      <c r="V127" s="1">
        <f t="shared" si="36"/>
        <v>145.2004040404039</v>
      </c>
      <c r="W127" s="1">
        <f t="shared" si="43"/>
        <v>10.199999999999996</v>
      </c>
      <c r="X127" s="3">
        <f t="shared" si="44"/>
        <v>1.4761215629522433</v>
      </c>
      <c r="Y127" s="3">
        <f t="shared" si="45"/>
        <v>101.95369030390738</v>
      </c>
      <c r="Z127" s="3">
        <f t="shared" si="46"/>
        <v>5.2532707684661322</v>
      </c>
      <c r="AA127" s="3">
        <f t="shared" si="47"/>
        <v>0.3690303907380606</v>
      </c>
      <c r="AB127" s="3">
        <f t="shared" si="48"/>
        <v>5.2532707684661322</v>
      </c>
      <c r="AC127" s="3">
        <f t="shared" si="49"/>
        <v>91.1547453783501</v>
      </c>
      <c r="AD127" s="1"/>
      <c r="AE127" s="1">
        <f>AE126+B127</f>
        <v>31432</v>
      </c>
      <c r="AF127" s="1">
        <f>AF126+B127*(1-I127)</f>
        <v>17118.690909090914</v>
      </c>
      <c r="AG127" s="1">
        <f>AG126+C127-D127-W127</f>
        <v>2186.3090909090861</v>
      </c>
      <c r="AH127" s="1">
        <f>AH126+E127</f>
        <v>14229390</v>
      </c>
      <c r="AI127" s="1">
        <f>E127/170</f>
        <v>8406.5764705882357</v>
      </c>
      <c r="AK127" s="5">
        <f>U127-V127</f>
        <v>-104.40040404040388</v>
      </c>
      <c r="AL127" s="5">
        <f>AL126+C127-D127-AK127</f>
        <v>18909.543030303033</v>
      </c>
      <c r="AM127" s="5">
        <f>AM126+W127</f>
        <v>17118.690909090914</v>
      </c>
      <c r="AN127" s="5">
        <f>AN126+Q127</f>
        <v>2841.4043233380007</v>
      </c>
      <c r="AO127" s="5">
        <f t="shared" si="33"/>
        <v>19960.095232428914</v>
      </c>
      <c r="AQ127" s="3"/>
      <c r="AR127" s="3"/>
      <c r="AS127" s="3">
        <f>100*(C127-B127)/D127</f>
        <v>101.95369030390738</v>
      </c>
      <c r="AT127" s="3">
        <f>100*B127/D127</f>
        <v>1.8451519536903038</v>
      </c>
    </row>
    <row r="128" spans="1:46" x14ac:dyDescent="0.2">
      <c r="A128" s="20">
        <f t="shared" si="50"/>
        <v>44375</v>
      </c>
      <c r="B128" s="10">
        <v>27</v>
      </c>
      <c r="C128" s="11">
        <v>2673</v>
      </c>
      <c r="D128" s="11">
        <v>2751</v>
      </c>
      <c r="E128" s="13">
        <v>1491607</v>
      </c>
      <c r="F128" s="1">
        <f t="shared" si="32"/>
        <v>8523.4685714285715</v>
      </c>
      <c r="G128" s="1"/>
      <c r="H128" s="1">
        <f t="shared" si="37"/>
        <v>149.33333333333334</v>
      </c>
      <c r="I128" s="2">
        <f t="shared" ref="I116:I179" si="53">MIN(I127+0.6/55,0.8)</f>
        <v>0.8</v>
      </c>
      <c r="J128" s="3">
        <f t="shared" si="34"/>
        <v>80</v>
      </c>
      <c r="K128" s="3">
        <f t="shared" si="39"/>
        <v>-5.4283290924512304</v>
      </c>
      <c r="L128" s="3"/>
      <c r="M128" s="6">
        <f t="shared" si="51"/>
        <v>4800</v>
      </c>
      <c r="N128" s="1">
        <f t="shared" si="40"/>
        <v>304.2421875</v>
      </c>
      <c r="O128" s="6">
        <f t="shared" si="52"/>
        <v>1850</v>
      </c>
      <c r="P128" s="1">
        <f t="shared" si="31"/>
        <v>11.13317117117117</v>
      </c>
      <c r="Q128" s="1">
        <f t="shared" si="35"/>
        <v>315.37535867117117</v>
      </c>
      <c r="R128" s="3">
        <f t="shared" si="29"/>
        <v>45.053622667310165</v>
      </c>
      <c r="S128" s="3">
        <f t="shared" si="41"/>
        <v>111.46402612399751</v>
      </c>
      <c r="T128" s="1"/>
      <c r="U128" s="1">
        <f t="shared" si="42"/>
        <v>21.6</v>
      </c>
      <c r="V128" s="1">
        <f t="shared" si="36"/>
        <v>122.42585858585848</v>
      </c>
      <c r="W128" s="1">
        <f t="shared" si="43"/>
        <v>5.3999999999999986</v>
      </c>
      <c r="X128" s="3">
        <f t="shared" si="44"/>
        <v>0.7851690294438386</v>
      </c>
      <c r="Y128" s="3">
        <f t="shared" si="45"/>
        <v>96.18320610687023</v>
      </c>
      <c r="Z128" s="3">
        <f t="shared" si="46"/>
        <v>4.4502311372540344</v>
      </c>
      <c r="AA128" s="3">
        <f t="shared" si="47"/>
        <v>0.19629225736095962</v>
      </c>
      <c r="AB128" s="3">
        <f t="shared" si="48"/>
        <v>4.4502311372540344</v>
      </c>
      <c r="AC128" s="3">
        <f t="shared" si="49"/>
        <v>84.719179982872745</v>
      </c>
      <c r="AD128" s="1"/>
      <c r="AE128" s="1">
        <f>AE127+B128</f>
        <v>31459</v>
      </c>
      <c r="AF128" s="1">
        <f>AF127+B128*(1-I128)</f>
        <v>17124.090909090915</v>
      </c>
      <c r="AG128" s="1">
        <f>AG127+C128-D128-W128</f>
        <v>2102.909090909086</v>
      </c>
      <c r="AH128" s="1">
        <f>AH127+E128</f>
        <v>15720997</v>
      </c>
      <c r="AI128" s="1">
        <f>E128/170</f>
        <v>8774.1588235294112</v>
      </c>
      <c r="AK128" s="5">
        <f>U128-V128</f>
        <v>-100.82585858585847</v>
      </c>
      <c r="AL128" s="5">
        <f>AL127+C128-D128-AK128</f>
        <v>18932.368888888894</v>
      </c>
      <c r="AM128" s="5">
        <f>AM127+W128</f>
        <v>17124.090909090915</v>
      </c>
      <c r="AN128" s="5">
        <f>AN127+Q128</f>
        <v>3156.7796820091717</v>
      </c>
      <c r="AO128" s="5">
        <f t="shared" si="33"/>
        <v>20280.870591100087</v>
      </c>
      <c r="AQ128" s="3"/>
      <c r="AR128" s="3"/>
      <c r="AS128" s="3">
        <f>100*(C128-B128)/D128</f>
        <v>96.18320610687023</v>
      </c>
      <c r="AT128" s="3">
        <f>100*B128/D128</f>
        <v>0.98146128680479827</v>
      </c>
    </row>
    <row r="129" spans="1:46" x14ac:dyDescent="0.2">
      <c r="A129" s="20">
        <f t="shared" si="50"/>
        <v>44382</v>
      </c>
      <c r="B129" s="10">
        <v>23</v>
      </c>
      <c r="C129" s="11">
        <v>2791</v>
      </c>
      <c r="D129" s="11">
        <v>2743</v>
      </c>
      <c r="E129" s="13">
        <v>1317879</v>
      </c>
      <c r="F129" s="1">
        <f t="shared" si="32"/>
        <v>7530.7371428571432</v>
      </c>
      <c r="G129" s="1"/>
      <c r="H129" s="1">
        <f t="shared" si="37"/>
        <v>124.97777777777777</v>
      </c>
      <c r="I129" s="2">
        <f t="shared" si="53"/>
        <v>0.8</v>
      </c>
      <c r="J129" s="3">
        <f t="shared" si="34"/>
        <v>80</v>
      </c>
      <c r="K129" s="3">
        <f t="shared" si="39"/>
        <v>-4.5562441770972573</v>
      </c>
      <c r="L129" s="3"/>
      <c r="M129" s="6">
        <f t="shared" si="51"/>
        <v>4800</v>
      </c>
      <c r="N129" s="1">
        <f t="shared" si="40"/>
        <v>292.65479166666665</v>
      </c>
      <c r="O129" s="6">
        <f t="shared" si="52"/>
        <v>1850</v>
      </c>
      <c r="P129" s="1">
        <f t="shared" si="31"/>
        <v>13.188524590163935</v>
      </c>
      <c r="Q129" s="1">
        <f t="shared" si="35"/>
        <v>305.84331625683058</v>
      </c>
      <c r="R129" s="3">
        <f t="shared" si="29"/>
        <v>43.691902322404367</v>
      </c>
      <c r="S129" s="3">
        <f t="shared" si="41"/>
        <v>111.1499568449446</v>
      </c>
      <c r="T129" s="1"/>
      <c r="U129" s="1">
        <f t="shared" si="42"/>
        <v>18.400000000000002</v>
      </c>
      <c r="V129" s="1">
        <f t="shared" si="36"/>
        <v>97.488484848484788</v>
      </c>
      <c r="W129" s="1">
        <f t="shared" si="43"/>
        <v>4.5999999999999979</v>
      </c>
      <c r="X129" s="3">
        <f t="shared" si="44"/>
        <v>0.6707983959168794</v>
      </c>
      <c r="Y129" s="3">
        <f t="shared" si="45"/>
        <v>100.9114108640175</v>
      </c>
      <c r="Z129" s="3">
        <f t="shared" si="46"/>
        <v>3.5540825683005752</v>
      </c>
      <c r="AA129" s="3">
        <f t="shared" si="47"/>
        <v>0.16769959897921974</v>
      </c>
      <c r="AB129" s="3">
        <f t="shared" si="48"/>
        <v>3.5540825683005757</v>
      </c>
      <c r="AC129" s="3">
        <f t="shared" si="49"/>
        <v>89.761454019072886</v>
      </c>
      <c r="AD129" s="1"/>
      <c r="AE129" s="1">
        <f>AE128+B129</f>
        <v>31482</v>
      </c>
      <c r="AF129" s="1">
        <f>AF128+B129*(1-I129)</f>
        <v>17128.690909090914</v>
      </c>
      <c r="AG129" s="1">
        <f>AG128+C129-D129-W129</f>
        <v>2146.3090909090865</v>
      </c>
      <c r="AH129" s="1">
        <f>AH128+E129</f>
        <v>17038876</v>
      </c>
      <c r="AI129" s="1">
        <f>E129/170</f>
        <v>7752.2294117647061</v>
      </c>
      <c r="AK129" s="5">
        <f>U129-V129</f>
        <v>-79.088484848484782</v>
      </c>
      <c r="AL129" s="5">
        <f>AL128+C129-D129-AK129</f>
        <v>19059.457373737379</v>
      </c>
      <c r="AM129" s="5">
        <f>AM128+W129</f>
        <v>17128.690909090914</v>
      </c>
      <c r="AN129" s="5">
        <f>AN128+Q129</f>
        <v>3462.6229982660025</v>
      </c>
      <c r="AO129" s="5">
        <f t="shared" si="33"/>
        <v>20591.313907356918</v>
      </c>
      <c r="AQ129" s="3"/>
      <c r="AR129" s="3"/>
      <c r="AS129" s="3">
        <f>100*(C129-B129)/D129</f>
        <v>100.9114108640175</v>
      </c>
      <c r="AT129" s="3">
        <f>100*B129/D129</f>
        <v>0.83849799489609911</v>
      </c>
    </row>
    <row r="130" spans="1:46" x14ac:dyDescent="0.2">
      <c r="A130" s="20">
        <f t="shared" si="50"/>
        <v>44389</v>
      </c>
      <c r="B130" s="10">
        <v>21</v>
      </c>
      <c r="C130" s="11">
        <v>2836</v>
      </c>
      <c r="D130" s="11">
        <v>2750</v>
      </c>
      <c r="E130" s="13">
        <v>1153460</v>
      </c>
      <c r="F130" s="1">
        <f t="shared" si="32"/>
        <v>6591.2</v>
      </c>
      <c r="G130" s="1"/>
      <c r="H130" s="1">
        <f t="shared" si="37"/>
        <v>98.75555555555556</v>
      </c>
      <c r="I130" s="2">
        <f t="shared" si="53"/>
        <v>0.8</v>
      </c>
      <c r="J130" s="3">
        <f t="shared" si="34"/>
        <v>80</v>
      </c>
      <c r="K130" s="3">
        <f t="shared" si="39"/>
        <v>-3.5911111111111116</v>
      </c>
      <c r="L130" s="3"/>
      <c r="M130" s="6">
        <f t="shared" si="51"/>
        <v>4800</v>
      </c>
      <c r="N130" s="1">
        <f t="shared" si="40"/>
        <v>257.43114583333335</v>
      </c>
      <c r="O130" s="6">
        <f t="shared" si="52"/>
        <v>1850</v>
      </c>
      <c r="P130" s="1">
        <f t="shared" si="31"/>
        <v>15.102397558849171</v>
      </c>
      <c r="Q130" s="1">
        <f t="shared" si="35"/>
        <v>272.53354339218254</v>
      </c>
      <c r="R130" s="3">
        <f t="shared" si="29"/>
        <v>38.93336334174036</v>
      </c>
      <c r="S130" s="3">
        <f t="shared" si="41"/>
        <v>109.91031066880663</v>
      </c>
      <c r="T130" s="1"/>
      <c r="U130" s="1">
        <f t="shared" si="42"/>
        <v>16.8</v>
      </c>
      <c r="V130" s="1">
        <f t="shared" si="36"/>
        <v>75.086060606060556</v>
      </c>
      <c r="W130" s="1">
        <f t="shared" si="43"/>
        <v>4.1999999999999993</v>
      </c>
      <c r="X130" s="3">
        <f t="shared" si="44"/>
        <v>0.61090909090909096</v>
      </c>
      <c r="Y130" s="3">
        <f t="shared" si="45"/>
        <v>102.36363636363636</v>
      </c>
      <c r="Z130" s="3">
        <f t="shared" si="46"/>
        <v>2.7304022038567477</v>
      </c>
      <c r="AA130" s="3">
        <f t="shared" si="47"/>
        <v>0.15272727272727271</v>
      </c>
      <c r="AB130" s="3">
        <f t="shared" si="48"/>
        <v>2.7304022038567473</v>
      </c>
      <c r="AC130" s="3">
        <f t="shared" si="49"/>
        <v>92.453325694829715</v>
      </c>
      <c r="AD130" s="1"/>
      <c r="AE130" s="1">
        <f>AE129+B130</f>
        <v>31503</v>
      </c>
      <c r="AF130" s="1">
        <f>AF129+B130*(1-I130)</f>
        <v>17132.890909090915</v>
      </c>
      <c r="AG130" s="1">
        <f>AG129+C130-D130-W130</f>
        <v>2228.1090909090863</v>
      </c>
      <c r="AH130" s="1">
        <f>AH129+E130</f>
        <v>18192336</v>
      </c>
      <c r="AI130" s="1">
        <f>E130/170</f>
        <v>6785.0588235294117</v>
      </c>
      <c r="AK130" s="5">
        <f>U130-V130</f>
        <v>-58.286060606060559</v>
      </c>
      <c r="AL130" s="5">
        <f>AL129+C130-D130-AK130</f>
        <v>19203.74343434344</v>
      </c>
      <c r="AM130" s="5">
        <f>AM129+W130</f>
        <v>17132.890909090915</v>
      </c>
      <c r="AN130" s="5">
        <f>AN129+Q130</f>
        <v>3735.1565416581852</v>
      </c>
      <c r="AO130" s="5">
        <f t="shared" si="33"/>
        <v>20868.047450749102</v>
      </c>
      <c r="AQ130" s="3"/>
      <c r="AR130" s="3"/>
      <c r="AS130" s="3">
        <f>100*(C130-B130)/D130</f>
        <v>102.36363636363636</v>
      </c>
      <c r="AT130" s="3">
        <f>100*B130/D130</f>
        <v>0.76363636363636367</v>
      </c>
    </row>
    <row r="131" spans="1:46" x14ac:dyDescent="0.2">
      <c r="A131" s="20">
        <f t="shared" si="50"/>
        <v>44396</v>
      </c>
      <c r="B131" s="10">
        <v>19</v>
      </c>
      <c r="C131" s="11">
        <v>2871</v>
      </c>
      <c r="D131" s="11">
        <v>2745</v>
      </c>
      <c r="E131" s="13">
        <v>871451</v>
      </c>
      <c r="F131" s="1">
        <f t="shared" si="32"/>
        <v>4979.72</v>
      </c>
      <c r="G131" s="1"/>
      <c r="H131" s="1">
        <f t="shared" si="37"/>
        <v>75.555555555555557</v>
      </c>
      <c r="I131" s="2">
        <f t="shared" si="53"/>
        <v>0.8</v>
      </c>
      <c r="J131" s="3">
        <f t="shared" si="34"/>
        <v>80</v>
      </c>
      <c r="K131" s="3">
        <f t="shared" si="39"/>
        <v>-2.7524792552114956</v>
      </c>
      <c r="L131" s="3"/>
      <c r="M131" s="6">
        <f t="shared" si="51"/>
        <v>4800</v>
      </c>
      <c r="N131" s="1">
        <f t="shared" si="40"/>
        <v>210.92822916666665</v>
      </c>
      <c r="O131" s="6">
        <f t="shared" si="52"/>
        <v>1850</v>
      </c>
      <c r="P131" s="1">
        <f t="shared" si="31"/>
        <v>16.562539682539683</v>
      </c>
      <c r="Q131" s="1">
        <f t="shared" si="35"/>
        <v>227.49076884920635</v>
      </c>
      <c r="R131" s="3">
        <f t="shared" si="29"/>
        <v>32.498681264172333</v>
      </c>
      <c r="S131" s="3">
        <f t="shared" si="41"/>
        <v>108.28745970306764</v>
      </c>
      <c r="T131" s="1"/>
      <c r="U131" s="1">
        <f t="shared" si="42"/>
        <v>15.200000000000001</v>
      </c>
      <c r="V131" s="1">
        <f t="shared" si="36"/>
        <v>55.567676767676744</v>
      </c>
      <c r="W131" s="1">
        <f t="shared" si="43"/>
        <v>3.7999999999999989</v>
      </c>
      <c r="X131" s="3">
        <f t="shared" si="44"/>
        <v>0.55373406193078323</v>
      </c>
      <c r="Y131" s="3">
        <f t="shared" si="45"/>
        <v>103.89799635701274</v>
      </c>
      <c r="Z131" s="3">
        <f t="shared" si="46"/>
        <v>2.0243233795146356</v>
      </c>
      <c r="AA131" s="3">
        <f t="shared" si="47"/>
        <v>0.13843351548269578</v>
      </c>
      <c r="AB131" s="3">
        <f t="shared" si="48"/>
        <v>2.0243233795146356</v>
      </c>
      <c r="AC131" s="3">
        <f t="shared" si="49"/>
        <v>95.610536653945118</v>
      </c>
      <c r="AD131" s="1"/>
      <c r="AE131" s="1">
        <f>AE130+B131</f>
        <v>31522</v>
      </c>
      <c r="AF131" s="1">
        <f>AF130+B131*(1-I131)</f>
        <v>17136.690909090914</v>
      </c>
      <c r="AG131" s="1">
        <f>AG130+C131-D131-W131</f>
        <v>2350.3090909090861</v>
      </c>
      <c r="AH131" s="1">
        <f>AH130+E131</f>
        <v>19063787</v>
      </c>
      <c r="AI131" s="1">
        <f>E131/170</f>
        <v>5126.1823529411768</v>
      </c>
      <c r="AK131" s="5">
        <f>U131-V131</f>
        <v>-40.367676767676741</v>
      </c>
      <c r="AL131" s="5">
        <f>AL130+C131-D131-AK131</f>
        <v>19370.111111111117</v>
      </c>
      <c r="AM131" s="5">
        <f>AM130+W131</f>
        <v>17136.690909090914</v>
      </c>
      <c r="AN131" s="5">
        <f>AN130+Q131</f>
        <v>3962.6473105073915</v>
      </c>
      <c r="AO131" s="5">
        <f t="shared" si="33"/>
        <v>21099.338219598307</v>
      </c>
      <c r="AQ131" s="3"/>
      <c r="AR131" s="3"/>
      <c r="AS131" s="3">
        <f>100*(C131-B131)/D131</f>
        <v>103.89799635701274</v>
      </c>
      <c r="AT131" s="3">
        <f>100*B131/D131</f>
        <v>0.69216757741347901</v>
      </c>
    </row>
    <row r="132" spans="1:46" x14ac:dyDescent="0.2">
      <c r="A132" s="20">
        <f t="shared" si="50"/>
        <v>44403</v>
      </c>
      <c r="B132" s="10">
        <v>68</v>
      </c>
      <c r="C132" s="11">
        <v>2775</v>
      </c>
      <c r="D132" s="11">
        <v>2747</v>
      </c>
      <c r="E132" s="13">
        <v>803093</v>
      </c>
      <c r="F132" s="1">
        <f t="shared" si="32"/>
        <v>4589.1028571428569</v>
      </c>
      <c r="G132" s="1"/>
      <c r="H132" s="1">
        <f t="shared" si="37"/>
        <v>55.644444444444446</v>
      </c>
      <c r="I132" s="2">
        <f t="shared" si="53"/>
        <v>0.8</v>
      </c>
      <c r="J132" s="3">
        <f t="shared" si="34"/>
        <v>80</v>
      </c>
      <c r="K132" s="3">
        <f t="shared" si="39"/>
        <v>-2.0256441370383853</v>
      </c>
      <c r="L132" s="3"/>
      <c r="M132" s="6">
        <f t="shared" si="51"/>
        <v>4800</v>
      </c>
      <c r="N132" s="1">
        <f t="shared" si="40"/>
        <v>174.43166666666667</v>
      </c>
      <c r="O132" s="6">
        <f t="shared" si="52"/>
        <v>1850</v>
      </c>
      <c r="P132" s="1">
        <f t="shared" si="31"/>
        <v>18.533167229729731</v>
      </c>
      <c r="Q132" s="1">
        <f t="shared" si="35"/>
        <v>192.96483389639641</v>
      </c>
      <c r="R132" s="3">
        <f t="shared" si="29"/>
        <v>27.566404842342344</v>
      </c>
      <c r="S132" s="3">
        <f t="shared" si="41"/>
        <v>107.02456621392051</v>
      </c>
      <c r="T132" s="1"/>
      <c r="U132" s="1">
        <f t="shared" si="42"/>
        <v>54.400000000000006</v>
      </c>
      <c r="V132" s="1">
        <f t="shared" si="36"/>
        <v>44.800000000000004</v>
      </c>
      <c r="W132" s="1">
        <f t="shared" si="43"/>
        <v>13.599999999999994</v>
      </c>
      <c r="X132" s="3">
        <f t="shared" si="44"/>
        <v>1.9803421914816166</v>
      </c>
      <c r="Y132" s="3">
        <f t="shared" si="45"/>
        <v>98.543866035675279</v>
      </c>
      <c r="Z132" s="3">
        <f t="shared" si="46"/>
        <v>1.6308700400436842</v>
      </c>
      <c r="AA132" s="3">
        <f t="shared" si="47"/>
        <v>0.49508554787040393</v>
      </c>
      <c r="AB132" s="3">
        <f t="shared" si="48"/>
        <v>1.630870040043684</v>
      </c>
      <c r="AC132" s="3">
        <f t="shared" si="49"/>
        <v>91.519299821754757</v>
      </c>
      <c r="AD132" s="1"/>
      <c r="AE132" s="1">
        <f>AE131+B132</f>
        <v>31590</v>
      </c>
      <c r="AF132" s="1">
        <f>AF131+B132*(1-I132)</f>
        <v>17150.290909090912</v>
      </c>
      <c r="AG132" s="1">
        <f>AG131+C132-D132-W132</f>
        <v>2364.7090909090862</v>
      </c>
      <c r="AH132" s="1">
        <f>AH131+E132</f>
        <v>19866880</v>
      </c>
      <c r="AI132" s="1">
        <f>E132/170</f>
        <v>4724.0764705882357</v>
      </c>
      <c r="AK132" s="5">
        <f>U132-V132</f>
        <v>9.6000000000000014</v>
      </c>
      <c r="AL132" s="5">
        <f>AL131+C132-D132-AK132</f>
        <v>19388.511111111118</v>
      </c>
      <c r="AM132" s="5">
        <f>AM131+W132</f>
        <v>17150.290909090912</v>
      </c>
      <c r="AN132" s="5">
        <f>AN131+Q132</f>
        <v>4155.6121444037881</v>
      </c>
      <c r="AO132" s="5">
        <f t="shared" si="33"/>
        <v>21305.903053494701</v>
      </c>
      <c r="AQ132" s="3"/>
      <c r="AR132" s="3"/>
      <c r="AS132" s="3">
        <f>100*(C132-B132)/D132</f>
        <v>98.543866035675279</v>
      </c>
      <c r="AT132" s="3">
        <f>100*B132/D132</f>
        <v>2.4754277393520203</v>
      </c>
    </row>
    <row r="133" spans="1:46" x14ac:dyDescent="0.2">
      <c r="A133" s="20">
        <f t="shared" si="50"/>
        <v>44410</v>
      </c>
      <c r="B133" s="10">
        <v>73</v>
      </c>
      <c r="C133" s="11">
        <v>2907</v>
      </c>
      <c r="D133" s="11">
        <v>2734</v>
      </c>
      <c r="E133" s="13">
        <v>816669</v>
      </c>
      <c r="F133" s="1">
        <f t="shared" si="32"/>
        <v>4666.68</v>
      </c>
      <c r="G133" s="1"/>
      <c r="H133" s="1">
        <f t="shared" si="37"/>
        <v>44.800000000000004</v>
      </c>
      <c r="I133" s="2">
        <f t="shared" si="53"/>
        <v>0.8</v>
      </c>
      <c r="J133" s="3">
        <f t="shared" si="34"/>
        <v>80</v>
      </c>
      <c r="K133" s="3">
        <f t="shared" si="39"/>
        <v>-1.6386247256766642</v>
      </c>
      <c r="L133" s="3"/>
      <c r="M133" s="6">
        <f t="shared" si="51"/>
        <v>4800</v>
      </c>
      <c r="N133" s="1">
        <f t="shared" si="40"/>
        <v>168.72520833333334</v>
      </c>
      <c r="O133" s="6">
        <f t="shared" si="52"/>
        <v>1850</v>
      </c>
      <c r="P133" s="1">
        <f t="shared" si="31"/>
        <v>21.743151767151769</v>
      </c>
      <c r="Q133" s="1">
        <f t="shared" si="35"/>
        <v>190.46836010048511</v>
      </c>
      <c r="R133" s="3">
        <f t="shared" si="29"/>
        <v>27.209765728640729</v>
      </c>
      <c r="S133" s="3">
        <f t="shared" si="41"/>
        <v>106.96665545356565</v>
      </c>
      <c r="T133" s="1"/>
      <c r="U133" s="1">
        <f t="shared" si="42"/>
        <v>58.400000000000006</v>
      </c>
      <c r="V133" s="1">
        <f t="shared" si="36"/>
        <v>41.06666666666667</v>
      </c>
      <c r="W133" s="1">
        <f t="shared" si="43"/>
        <v>14.599999999999994</v>
      </c>
      <c r="X133" s="3">
        <f t="shared" si="44"/>
        <v>2.1360643745427947</v>
      </c>
      <c r="Y133" s="3">
        <f t="shared" si="45"/>
        <v>103.65764447695685</v>
      </c>
      <c r="Z133" s="3">
        <f t="shared" si="46"/>
        <v>1.5020726652036089</v>
      </c>
      <c r="AA133" s="3">
        <f t="shared" si="47"/>
        <v>0.53401609363569846</v>
      </c>
      <c r="AB133" s="3">
        <f t="shared" si="48"/>
        <v>1.5020726652036089</v>
      </c>
      <c r="AC133" s="3">
        <f t="shared" si="49"/>
        <v>96.690989023391182</v>
      </c>
      <c r="AD133" s="1"/>
      <c r="AE133" s="1">
        <f>AE132+B133</f>
        <v>31663</v>
      </c>
      <c r="AF133" s="1">
        <f>AF132+B133*(1-I133)</f>
        <v>17164.890909090911</v>
      </c>
      <c r="AG133" s="1">
        <f>AG132+C133-D133-W133</f>
        <v>2523.1090909090858</v>
      </c>
      <c r="AH133" s="1">
        <f>AH132+E133</f>
        <v>20683549</v>
      </c>
      <c r="AI133" s="1">
        <f>E133/170</f>
        <v>4803.9352941176467</v>
      </c>
      <c r="AK133" s="5">
        <f>U133-V133</f>
        <v>17.333333333333336</v>
      </c>
      <c r="AL133" s="5">
        <f>AL132+C133-D133-AK133</f>
        <v>19544.177777777786</v>
      </c>
      <c r="AM133" s="5">
        <f>AM132+W133</f>
        <v>17164.890909090911</v>
      </c>
      <c r="AN133" s="5">
        <f>AN132+Q133</f>
        <v>4346.0805045042734</v>
      </c>
      <c r="AO133" s="5">
        <f t="shared" si="33"/>
        <v>21510.971413595184</v>
      </c>
      <c r="AQ133" s="3"/>
      <c r="AR133" s="3"/>
      <c r="AS133" s="3">
        <f>100*(C133-B133)/D133</f>
        <v>103.65764447695685</v>
      </c>
      <c r="AT133" s="3">
        <f>100*B133/D133</f>
        <v>2.6700804681784929</v>
      </c>
    </row>
    <row r="134" spans="1:46" x14ac:dyDescent="0.2">
      <c r="A134" s="20">
        <f t="shared" si="50"/>
        <v>44417</v>
      </c>
      <c r="B134" s="10">
        <v>109</v>
      </c>
      <c r="C134" s="11">
        <v>2955</v>
      </c>
      <c r="D134" s="11">
        <v>2713</v>
      </c>
      <c r="E134" s="13">
        <v>710310</v>
      </c>
      <c r="F134" s="1">
        <f t="shared" si="32"/>
        <v>4058.9142857142856</v>
      </c>
      <c r="G134" s="1"/>
      <c r="H134" s="1">
        <f t="shared" si="37"/>
        <v>41.06666666666667</v>
      </c>
      <c r="I134" s="2">
        <f t="shared" si="53"/>
        <v>0.8</v>
      </c>
      <c r="J134" s="3">
        <f t="shared" si="34"/>
        <v>80</v>
      </c>
      <c r="K134" s="3">
        <f t="shared" si="39"/>
        <v>-1.5136994716795675</v>
      </c>
      <c r="L134" s="3"/>
      <c r="M134" s="6">
        <f t="shared" si="51"/>
        <v>4800</v>
      </c>
      <c r="N134" s="1">
        <f t="shared" si="40"/>
        <v>159.06031250000001</v>
      </c>
      <c r="O134" s="6">
        <f t="shared" si="52"/>
        <v>1850</v>
      </c>
      <c r="P134" s="1">
        <f t="shared" si="31"/>
        <v>25.323251433251432</v>
      </c>
      <c r="Q134" s="1">
        <f t="shared" si="35"/>
        <v>184.38356393325145</v>
      </c>
      <c r="R134" s="3">
        <f t="shared" ref="R134:R165" si="54">Q134/7</f>
        <v>26.340509133321635</v>
      </c>
      <c r="S134" s="3">
        <f t="shared" si="41"/>
        <v>106.79629797026359</v>
      </c>
      <c r="T134" s="1"/>
      <c r="U134" s="1">
        <f t="shared" si="42"/>
        <v>87.2</v>
      </c>
      <c r="V134" s="1">
        <f t="shared" si="36"/>
        <v>40.444444444444443</v>
      </c>
      <c r="W134" s="1">
        <f t="shared" si="43"/>
        <v>21.799999999999997</v>
      </c>
      <c r="X134" s="3">
        <f t="shared" si="44"/>
        <v>3.2141540729819389</v>
      </c>
      <c r="Y134" s="3">
        <f t="shared" si="45"/>
        <v>104.9023221525986</v>
      </c>
      <c r="Z134" s="3">
        <f t="shared" si="46"/>
        <v>1.4907646311995739</v>
      </c>
      <c r="AA134" s="3">
        <f t="shared" si="47"/>
        <v>0.8035385182454845</v>
      </c>
      <c r="AB134" s="3">
        <f t="shared" si="48"/>
        <v>1.4907646311995739</v>
      </c>
      <c r="AC134" s="3">
        <f t="shared" si="49"/>
        <v>98.106024182335005</v>
      </c>
      <c r="AD134" s="1"/>
      <c r="AE134" s="1">
        <f>AE133+B134</f>
        <v>31772</v>
      </c>
      <c r="AF134" s="1">
        <f>AF133+B134*(1-I134)</f>
        <v>17186.69090909091</v>
      </c>
      <c r="AG134" s="1">
        <f>AG133+C134-D134-W134</f>
        <v>2743.3090909090852</v>
      </c>
      <c r="AH134" s="1">
        <f>AH133+E134</f>
        <v>21393859</v>
      </c>
      <c r="AI134" s="1">
        <f>E134/170</f>
        <v>4178.2941176470586</v>
      </c>
      <c r="AK134" s="5">
        <f>U134-V134</f>
        <v>46.75555555555556</v>
      </c>
      <c r="AL134" s="5">
        <f>AL133+C134-D134-AK134</f>
        <v>19739.422222222231</v>
      </c>
      <c r="AM134" s="5">
        <f>AM133+W134</f>
        <v>17186.69090909091</v>
      </c>
      <c r="AN134" s="5">
        <f>AN133+Q134</f>
        <v>4530.4640684375245</v>
      </c>
      <c r="AO134" s="5">
        <f t="shared" si="33"/>
        <v>21717.154977528437</v>
      </c>
      <c r="AQ134" s="3"/>
      <c r="AR134" s="3"/>
      <c r="AS134" s="3">
        <f>100*(C134-B134)/D134</f>
        <v>104.9023221525986</v>
      </c>
      <c r="AT134" s="3">
        <f>100*B134/D134</f>
        <v>4.0176925912274237</v>
      </c>
    </row>
    <row r="135" spans="1:46" x14ac:dyDescent="0.2">
      <c r="A135" s="20">
        <f t="shared" si="50"/>
        <v>44424</v>
      </c>
      <c r="B135" s="10">
        <v>102</v>
      </c>
      <c r="C135" s="11">
        <v>2832</v>
      </c>
      <c r="D135" s="11">
        <v>2708</v>
      </c>
      <c r="E135" s="13">
        <v>294344</v>
      </c>
      <c r="F135" s="1">
        <f t="shared" si="32"/>
        <v>1681.9657142857143</v>
      </c>
      <c r="G135" s="1"/>
      <c r="H135" s="1">
        <f t="shared" si="37"/>
        <v>40.444444444444443</v>
      </c>
      <c r="I135" s="2">
        <f t="shared" si="53"/>
        <v>0.8</v>
      </c>
      <c r="J135" s="3">
        <f t="shared" si="34"/>
        <v>80</v>
      </c>
      <c r="K135" s="3">
        <f t="shared" si="39"/>
        <v>-1.4935171508288199</v>
      </c>
      <c r="L135" s="3"/>
      <c r="M135" s="6">
        <f t="shared" si="51"/>
        <v>4800</v>
      </c>
      <c r="N135" s="1">
        <f t="shared" si="40"/>
        <v>104.65145833333334</v>
      </c>
      <c r="O135" s="6">
        <f t="shared" si="52"/>
        <v>1850</v>
      </c>
      <c r="P135" s="1">
        <f t="shared" si="31"/>
        <v>30.694739814441309</v>
      </c>
      <c r="Q135" s="1">
        <f t="shared" si="35"/>
        <v>135.34619814777466</v>
      </c>
      <c r="R135" s="3">
        <f t="shared" si="54"/>
        <v>19.335171163967807</v>
      </c>
      <c r="S135" s="3">
        <f t="shared" si="41"/>
        <v>104.99801322554558</v>
      </c>
      <c r="T135" s="1"/>
      <c r="U135" s="1">
        <f t="shared" si="42"/>
        <v>81.600000000000009</v>
      </c>
      <c r="V135" s="1">
        <f t="shared" si="36"/>
        <v>43.822222222222223</v>
      </c>
      <c r="W135" s="1">
        <f t="shared" si="43"/>
        <v>20.399999999999991</v>
      </c>
      <c r="X135" s="3">
        <f t="shared" si="44"/>
        <v>3.013293943870015</v>
      </c>
      <c r="Y135" s="3">
        <f t="shared" si="45"/>
        <v>100.81240768094534</v>
      </c>
      <c r="Z135" s="3">
        <f t="shared" si="46"/>
        <v>1.6182504513376006</v>
      </c>
      <c r="AA135" s="3">
        <f t="shared" si="47"/>
        <v>0.75332348596750331</v>
      </c>
      <c r="AB135" s="3">
        <f t="shared" si="48"/>
        <v>1.6182504513376006</v>
      </c>
      <c r="AC135" s="3">
        <f t="shared" si="49"/>
        <v>95.81439445539975</v>
      </c>
      <c r="AD135" s="1"/>
      <c r="AE135" s="1">
        <f>AE134+B135</f>
        <v>31874</v>
      </c>
      <c r="AF135" s="1">
        <f>AF134+B135*(1-I135)</f>
        <v>17207.090909090912</v>
      </c>
      <c r="AG135" s="1">
        <f>AG134+C135-D135-W135</f>
        <v>2846.9090909090851</v>
      </c>
      <c r="AH135" s="1">
        <f>AH134+E135</f>
        <v>21688203</v>
      </c>
      <c r="AI135" s="1">
        <f>E135/170</f>
        <v>1731.4352941176471</v>
      </c>
      <c r="AK135" s="5">
        <f>U135-V135</f>
        <v>37.777777777777786</v>
      </c>
      <c r="AL135" s="5">
        <f>AL134+C135-D135-AK135</f>
        <v>19825.644444444453</v>
      </c>
      <c r="AM135" s="5">
        <f>AM134+W135</f>
        <v>17207.090909090912</v>
      </c>
      <c r="AN135" s="5">
        <f>AN134+Q135</f>
        <v>4665.8102665852994</v>
      </c>
      <c r="AO135" s="5">
        <f t="shared" si="33"/>
        <v>21872.901175676212</v>
      </c>
      <c r="AQ135" s="3"/>
      <c r="AR135" s="3"/>
      <c r="AS135" s="3">
        <f>100*(C135-B135)/D135</f>
        <v>100.81240768094534</v>
      </c>
      <c r="AT135" s="3">
        <f>100*B135/D135</f>
        <v>3.7666174298375186</v>
      </c>
    </row>
    <row r="136" spans="1:46" x14ac:dyDescent="0.2">
      <c r="A136" s="20">
        <f t="shared" si="50"/>
        <v>44431</v>
      </c>
      <c r="B136" s="10">
        <v>93</v>
      </c>
      <c r="C136" s="11">
        <v>2890</v>
      </c>
      <c r="D136" s="11">
        <v>2695</v>
      </c>
      <c r="E136" s="13">
        <v>258358</v>
      </c>
      <c r="F136" s="1">
        <f t="shared" si="32"/>
        <v>1476.3314285714287</v>
      </c>
      <c r="G136" s="1"/>
      <c r="H136" s="1">
        <f t="shared" si="37"/>
        <v>43.822222222222223</v>
      </c>
      <c r="I136" s="2">
        <f t="shared" si="53"/>
        <v>0.8</v>
      </c>
      <c r="J136" s="3">
        <f t="shared" si="34"/>
        <v>80</v>
      </c>
      <c r="K136" s="3">
        <f t="shared" si="39"/>
        <v>-1.6260564831993403</v>
      </c>
      <c r="L136" s="3"/>
      <c r="M136" s="6">
        <f t="shared" si="51"/>
        <v>4800</v>
      </c>
      <c r="N136" s="1">
        <f t="shared" si="40"/>
        <v>57.573124999999997</v>
      </c>
      <c r="O136" s="6">
        <f t="shared" si="52"/>
        <v>1850</v>
      </c>
      <c r="P136" s="1">
        <f t="shared" si="31"/>
        <v>35.573696343402226</v>
      </c>
      <c r="Q136" s="1">
        <f t="shared" si="35"/>
        <v>93.146821343402223</v>
      </c>
      <c r="R136" s="3">
        <f t="shared" si="54"/>
        <v>13.306688763343175</v>
      </c>
      <c r="S136" s="3">
        <f t="shared" si="41"/>
        <v>103.45628279567356</v>
      </c>
      <c r="T136" s="1"/>
      <c r="U136" s="1">
        <f t="shared" si="42"/>
        <v>74.400000000000006</v>
      </c>
      <c r="V136" s="1">
        <f t="shared" si="36"/>
        <v>47.555555555555557</v>
      </c>
      <c r="W136" s="1">
        <f t="shared" si="43"/>
        <v>18.599999999999994</v>
      </c>
      <c r="X136" s="3">
        <f t="shared" si="44"/>
        <v>2.7606679035250465</v>
      </c>
      <c r="Y136" s="3">
        <f t="shared" si="45"/>
        <v>103.7847866419295</v>
      </c>
      <c r="Z136" s="3">
        <f t="shared" si="46"/>
        <v>1.7645846217274788</v>
      </c>
      <c r="AA136" s="3">
        <f t="shared" si="47"/>
        <v>0.69016697588126141</v>
      </c>
      <c r="AB136" s="3">
        <f t="shared" si="48"/>
        <v>1.764584621727479</v>
      </c>
      <c r="AC136" s="3">
        <f t="shared" si="49"/>
        <v>100.32850384625594</v>
      </c>
      <c r="AD136" s="1"/>
      <c r="AE136" s="1">
        <f>AE135+B136</f>
        <v>31967</v>
      </c>
      <c r="AF136" s="1">
        <f>AF135+B136*(1-I136)</f>
        <v>17225.69090909091</v>
      </c>
      <c r="AG136" s="1">
        <f>AG135+C136-D136-W136</f>
        <v>3023.3090909090847</v>
      </c>
      <c r="AH136" s="1">
        <f>AH135+E136</f>
        <v>21946561</v>
      </c>
      <c r="AI136" s="1">
        <f>E136/170</f>
        <v>1519.7529411764706</v>
      </c>
      <c r="AK136" s="5">
        <f>U136-V136</f>
        <v>26.844444444444449</v>
      </c>
      <c r="AL136" s="5">
        <f>AL135+C136-D136-AK136</f>
        <v>19993.80000000001</v>
      </c>
      <c r="AM136" s="5">
        <f>AM135+W136</f>
        <v>17225.69090909091</v>
      </c>
      <c r="AN136" s="5">
        <f>AN135+Q136</f>
        <v>4758.9570879287012</v>
      </c>
      <c r="AO136" s="5">
        <f t="shared" si="33"/>
        <v>21984.647997019612</v>
      </c>
      <c r="AQ136" s="3"/>
      <c r="AR136" s="3"/>
      <c r="AS136" s="3">
        <f>100*(C136-B136)/D136</f>
        <v>103.7847866419295</v>
      </c>
      <c r="AT136" s="3">
        <f>100*B136/D136</f>
        <v>3.4508348794063082</v>
      </c>
    </row>
    <row r="137" spans="1:46" x14ac:dyDescent="0.2">
      <c r="A137" s="20">
        <f t="shared" si="50"/>
        <v>44438</v>
      </c>
      <c r="B137" s="10">
        <v>106</v>
      </c>
      <c r="C137" s="11">
        <v>2922</v>
      </c>
      <c r="D137" s="11">
        <v>2688</v>
      </c>
      <c r="E137" s="13">
        <v>188683</v>
      </c>
      <c r="F137" s="1">
        <f t="shared" si="32"/>
        <v>1078.1885714285713</v>
      </c>
      <c r="G137" s="1"/>
      <c r="H137" s="1">
        <f t="shared" si="37"/>
        <v>47.555555555555557</v>
      </c>
      <c r="I137" s="2">
        <f t="shared" si="53"/>
        <v>0.8</v>
      </c>
      <c r="J137" s="3">
        <f t="shared" si="34"/>
        <v>80</v>
      </c>
      <c r="K137" s="3">
        <f t="shared" si="39"/>
        <v>-1.7691798941798942</v>
      </c>
      <c r="L137" s="3"/>
      <c r="M137" s="6">
        <f t="shared" si="51"/>
        <v>4800</v>
      </c>
      <c r="N137" s="1">
        <f t="shared" si="40"/>
        <v>46.566770833333337</v>
      </c>
      <c r="O137" s="6">
        <f t="shared" si="52"/>
        <v>1850</v>
      </c>
      <c r="P137" s="1">
        <f t="shared" si="31"/>
        <v>40.21370936153545</v>
      </c>
      <c r="Q137" s="1">
        <f t="shared" si="35"/>
        <v>86.780480194868787</v>
      </c>
      <c r="R137" s="3">
        <f t="shared" si="54"/>
        <v>12.397211456409826</v>
      </c>
      <c r="S137" s="3">
        <f t="shared" si="41"/>
        <v>103.22844048344007</v>
      </c>
      <c r="T137" s="1"/>
      <c r="U137" s="1">
        <f t="shared" si="42"/>
        <v>84.800000000000011</v>
      </c>
      <c r="V137" s="1">
        <f t="shared" si="36"/>
        <v>54.57777777777779</v>
      </c>
      <c r="W137" s="1">
        <f t="shared" si="43"/>
        <v>21.199999999999989</v>
      </c>
      <c r="X137" s="3">
        <f t="shared" si="44"/>
        <v>3.1547619047619055</v>
      </c>
      <c r="Y137" s="3">
        <f t="shared" si="45"/>
        <v>104.76190476190476</v>
      </c>
      <c r="Z137" s="3">
        <f t="shared" si="46"/>
        <v>2.0304232804232809</v>
      </c>
      <c r="AA137" s="3">
        <f t="shared" si="47"/>
        <v>0.78869047619047583</v>
      </c>
      <c r="AB137" s="3">
        <f t="shared" si="48"/>
        <v>2.0304232804232809</v>
      </c>
      <c r="AC137" s="3">
        <f t="shared" si="49"/>
        <v>101.53346427846471</v>
      </c>
      <c r="AD137" s="1"/>
      <c r="AE137" s="1">
        <f>AE136+B137</f>
        <v>32073</v>
      </c>
      <c r="AF137" s="1">
        <f>AF136+B137*(1-I137)</f>
        <v>17246.890909090911</v>
      </c>
      <c r="AG137" s="1">
        <f>AG136+C137-D137-W137</f>
        <v>3236.1090909090844</v>
      </c>
      <c r="AH137" s="1">
        <f>AH136+E137</f>
        <v>22135244</v>
      </c>
      <c r="AI137" s="1">
        <f>E137/170</f>
        <v>1109.9000000000001</v>
      </c>
      <c r="AK137" s="5">
        <f>U137-V137</f>
        <v>30.222222222222221</v>
      </c>
      <c r="AL137" s="5">
        <f>AL136+C137-D137-AK137</f>
        <v>20197.577777777788</v>
      </c>
      <c r="AM137" s="5">
        <f>AM136+W137</f>
        <v>17246.890909090911</v>
      </c>
      <c r="AN137" s="5">
        <f>AN136+Q137</f>
        <v>4845.7375681235699</v>
      </c>
      <c r="AO137" s="5">
        <f t="shared" si="33"/>
        <v>22092.628477214479</v>
      </c>
      <c r="AQ137" s="3"/>
      <c r="AR137" s="3"/>
      <c r="AS137" s="3">
        <f>100*(C137-B137)/D137</f>
        <v>104.76190476190476</v>
      </c>
      <c r="AT137" s="3">
        <f>100*B137/D137</f>
        <v>3.9434523809523809</v>
      </c>
    </row>
    <row r="138" spans="1:46" x14ac:dyDescent="0.2">
      <c r="A138" s="20">
        <f t="shared" si="50"/>
        <v>44445</v>
      </c>
      <c r="B138" s="10">
        <v>87</v>
      </c>
      <c r="C138" s="11">
        <v>2853</v>
      </c>
      <c r="D138" s="11">
        <v>2693</v>
      </c>
      <c r="E138" s="13">
        <v>119885</v>
      </c>
      <c r="F138" s="1">
        <f t="shared" si="32"/>
        <v>685.05714285714282</v>
      </c>
      <c r="G138" s="1"/>
      <c r="H138" s="1">
        <f t="shared" si="37"/>
        <v>54.577777777777783</v>
      </c>
      <c r="I138" s="2">
        <f t="shared" si="53"/>
        <v>0.8</v>
      </c>
      <c r="J138" s="3">
        <f t="shared" si="34"/>
        <v>80</v>
      </c>
      <c r="K138" s="3">
        <f t="shared" si="39"/>
        <v>-2.0266534637125062</v>
      </c>
      <c r="L138" s="3"/>
      <c r="M138" s="6">
        <f t="shared" si="51"/>
        <v>4800</v>
      </c>
      <c r="N138" s="1">
        <f t="shared" si="40"/>
        <v>32.142499999999998</v>
      </c>
      <c r="O138" s="6">
        <f t="shared" si="52"/>
        <v>1850</v>
      </c>
      <c r="P138" s="1">
        <f t="shared" si="31"/>
        <v>45.384702702702704</v>
      </c>
      <c r="Q138" s="1">
        <f t="shared" si="35"/>
        <v>77.527202702702709</v>
      </c>
      <c r="R138" s="3">
        <f t="shared" si="54"/>
        <v>11.075314671814672</v>
      </c>
      <c r="S138" s="3">
        <f t="shared" si="41"/>
        <v>102.87884154113267</v>
      </c>
      <c r="T138" s="1"/>
      <c r="U138" s="1">
        <f t="shared" si="42"/>
        <v>69.600000000000009</v>
      </c>
      <c r="V138" s="1">
        <f t="shared" si="36"/>
        <v>60.266666666666666</v>
      </c>
      <c r="W138" s="1">
        <f t="shared" si="43"/>
        <v>17.399999999999991</v>
      </c>
      <c r="X138" s="3">
        <f t="shared" si="44"/>
        <v>2.5844782770144823</v>
      </c>
      <c r="Y138" s="3">
        <f t="shared" si="45"/>
        <v>102.71073152617899</v>
      </c>
      <c r="Z138" s="3">
        <f t="shared" si="46"/>
        <v>2.237900730288402</v>
      </c>
      <c r="AA138" s="3">
        <f t="shared" si="47"/>
        <v>0.64611956925362013</v>
      </c>
      <c r="AB138" s="3">
        <f t="shared" si="48"/>
        <v>2.237900730288402</v>
      </c>
      <c r="AC138" s="3">
        <f t="shared" si="49"/>
        <v>99.831889985046331</v>
      </c>
      <c r="AD138" s="1"/>
      <c r="AE138" s="1">
        <f>AE137+B138</f>
        <v>32160</v>
      </c>
      <c r="AF138" s="1">
        <f>AF137+B138*(1-I138)</f>
        <v>17264.290909090912</v>
      </c>
      <c r="AG138" s="1">
        <f>AG137+C138-D138-W138</f>
        <v>3378.7090909090844</v>
      </c>
      <c r="AH138" s="1">
        <f>AH137+E138</f>
        <v>22255129</v>
      </c>
      <c r="AI138" s="1">
        <f>E138/170</f>
        <v>705.20588235294122</v>
      </c>
      <c r="AK138" s="5">
        <f>U138-V138</f>
        <v>9.3333333333333428</v>
      </c>
      <c r="AL138" s="5">
        <f>AL137+C138-D138-AK138</f>
        <v>20348.244444444455</v>
      </c>
      <c r="AM138" s="5">
        <f>AM137+W138</f>
        <v>17264.290909090912</v>
      </c>
      <c r="AN138" s="5">
        <f>AN137+Q138</f>
        <v>4923.264770826273</v>
      </c>
      <c r="AO138" s="5">
        <f t="shared" si="33"/>
        <v>22187.555679917186</v>
      </c>
      <c r="AQ138" s="3"/>
      <c r="AR138" s="3"/>
      <c r="AS138" s="3">
        <f>100*(C138-B138)/D138</f>
        <v>102.71073152617899</v>
      </c>
      <c r="AT138" s="3">
        <f>100*B138/D138</f>
        <v>3.2305978462681026</v>
      </c>
    </row>
    <row r="139" spans="1:46" x14ac:dyDescent="0.2">
      <c r="A139" s="20">
        <f t="shared" si="50"/>
        <v>44452</v>
      </c>
      <c r="B139" s="10">
        <v>93</v>
      </c>
      <c r="C139" s="11">
        <v>3079</v>
      </c>
      <c r="D139" s="11">
        <v>2702</v>
      </c>
      <c r="E139" s="13">
        <v>143301</v>
      </c>
      <c r="F139" s="1">
        <f t="shared" si="32"/>
        <v>818.86285714285714</v>
      </c>
      <c r="G139" s="1"/>
      <c r="H139" s="1">
        <f t="shared" si="37"/>
        <v>60.266666666666666</v>
      </c>
      <c r="I139" s="2">
        <f t="shared" si="53"/>
        <v>0.8</v>
      </c>
      <c r="J139" s="3">
        <f t="shared" si="34"/>
        <v>80</v>
      </c>
      <c r="K139" s="3">
        <f t="shared" si="39"/>
        <v>-2.230446582778189</v>
      </c>
      <c r="L139" s="3"/>
      <c r="M139" s="6">
        <f t="shared" si="51"/>
        <v>4800</v>
      </c>
      <c r="N139" s="1">
        <f t="shared" si="40"/>
        <v>27.415208333333332</v>
      </c>
      <c r="O139" s="6">
        <f t="shared" si="52"/>
        <v>1850</v>
      </c>
      <c r="P139" s="1">
        <f t="shared" si="31"/>
        <v>51.615020936429389</v>
      </c>
      <c r="Q139" s="1">
        <f t="shared" si="35"/>
        <v>79.030229269762714</v>
      </c>
      <c r="R139" s="3">
        <f t="shared" si="54"/>
        <v>11.290032752823246</v>
      </c>
      <c r="S139" s="3">
        <f t="shared" si="41"/>
        <v>102.92487895150862</v>
      </c>
      <c r="T139" s="1"/>
      <c r="U139" s="1">
        <f t="shared" si="42"/>
        <v>74.400000000000006</v>
      </c>
      <c r="V139" s="1">
        <f t="shared" si="36"/>
        <v>66.666666666666671</v>
      </c>
      <c r="W139" s="1">
        <f t="shared" si="43"/>
        <v>18.599999999999994</v>
      </c>
      <c r="X139" s="3">
        <f t="shared" si="44"/>
        <v>2.7535159141376759</v>
      </c>
      <c r="Y139" s="3">
        <f t="shared" si="45"/>
        <v>110.51073279052554</v>
      </c>
      <c r="Z139" s="3">
        <f t="shared" si="46"/>
        <v>2.4673081667900321</v>
      </c>
      <c r="AA139" s="3">
        <f t="shared" si="47"/>
        <v>0.68837897853441876</v>
      </c>
      <c r="AB139" s="3">
        <f t="shared" si="48"/>
        <v>2.4673081667900321</v>
      </c>
      <c r="AC139" s="3">
        <f t="shared" si="49"/>
        <v>107.58585383901692</v>
      </c>
      <c r="AD139" s="1"/>
      <c r="AE139" s="1">
        <f>AE138+B139</f>
        <v>32253</v>
      </c>
      <c r="AF139" s="1">
        <f>AF138+B139*(1-I139)</f>
        <v>17282.890909090911</v>
      </c>
      <c r="AG139" s="1">
        <f>AG138+C139-D139-W139</f>
        <v>3737.109090909084</v>
      </c>
      <c r="AH139" s="1">
        <f>AH138+E139</f>
        <v>22398430</v>
      </c>
      <c r="AI139" s="1">
        <f>E139/170</f>
        <v>842.94705882352946</v>
      </c>
      <c r="AK139" s="5">
        <f>U139-V139</f>
        <v>7.7333333333333343</v>
      </c>
      <c r="AL139" s="5">
        <f>AL138+C139-D139-AK139</f>
        <v>20717.511111111122</v>
      </c>
      <c r="AM139" s="5">
        <f>AM138+W139</f>
        <v>17282.890909090911</v>
      </c>
      <c r="AN139" s="5">
        <f>AN138+Q139</f>
        <v>5002.2950000960354</v>
      </c>
      <c r="AO139" s="5">
        <f t="shared" si="33"/>
        <v>22285.185909186948</v>
      </c>
      <c r="AQ139" s="3"/>
      <c r="AR139" s="3"/>
      <c r="AS139" s="3">
        <f>100*(C139-B139)/D139</f>
        <v>110.51073279052554</v>
      </c>
      <c r="AT139" s="3">
        <f>100*B139/D139</f>
        <v>3.4418948926720949</v>
      </c>
    </row>
    <row r="140" spans="1:46" x14ac:dyDescent="0.2">
      <c r="A140" s="20">
        <f t="shared" si="50"/>
        <v>44459</v>
      </c>
      <c r="B140" s="10">
        <v>95</v>
      </c>
      <c r="C140" s="11">
        <v>2914</v>
      </c>
      <c r="D140" s="11">
        <v>2724</v>
      </c>
      <c r="E140" s="13">
        <v>128321</v>
      </c>
      <c r="F140" s="1">
        <f t="shared" si="32"/>
        <v>733.26285714285711</v>
      </c>
      <c r="G140" s="1"/>
      <c r="H140" s="1">
        <f t="shared" si="37"/>
        <v>66.666666666666671</v>
      </c>
      <c r="I140" s="2">
        <f t="shared" si="53"/>
        <v>0.8</v>
      </c>
      <c r="J140" s="3">
        <f t="shared" si="34"/>
        <v>80</v>
      </c>
      <c r="K140" s="3">
        <f t="shared" si="39"/>
        <v>-2.4473813020068529</v>
      </c>
      <c r="L140" s="3"/>
      <c r="M140" s="6">
        <f t="shared" si="51"/>
        <v>4800</v>
      </c>
      <c r="N140" s="1">
        <f t="shared" si="40"/>
        <v>28.293958333333332</v>
      </c>
      <c r="O140" s="6">
        <f t="shared" si="52"/>
        <v>1850</v>
      </c>
      <c r="P140" s="1">
        <f t="shared" si="31"/>
        <v>58.816546546546547</v>
      </c>
      <c r="Q140" s="1">
        <f t="shared" si="35"/>
        <v>87.110504879879883</v>
      </c>
      <c r="R140" s="3">
        <f t="shared" si="54"/>
        <v>12.444357839982841</v>
      </c>
      <c r="S140" s="3">
        <f t="shared" si="41"/>
        <v>103.19788931277091</v>
      </c>
      <c r="T140" s="1"/>
      <c r="U140" s="1">
        <f t="shared" si="42"/>
        <v>76</v>
      </c>
      <c r="V140" s="1">
        <f t="shared" si="36"/>
        <v>73.422222222222231</v>
      </c>
      <c r="W140" s="1">
        <f t="shared" si="43"/>
        <v>19</v>
      </c>
      <c r="X140" s="3">
        <f t="shared" si="44"/>
        <v>2.790014684287812</v>
      </c>
      <c r="Y140" s="3">
        <f t="shared" si="45"/>
        <v>103.48751835535977</v>
      </c>
      <c r="Z140" s="3">
        <f t="shared" si="46"/>
        <v>2.6953826072768807</v>
      </c>
      <c r="AA140" s="3">
        <f t="shared" si="47"/>
        <v>0.69750367107195299</v>
      </c>
      <c r="AB140" s="3">
        <f t="shared" si="48"/>
        <v>2.6953826072768807</v>
      </c>
      <c r="AC140" s="3">
        <f t="shared" si="49"/>
        <v>100.28962904258884</v>
      </c>
      <c r="AD140" s="1"/>
      <c r="AE140" s="1">
        <f>AE139+B140</f>
        <v>32348</v>
      </c>
      <c r="AF140" s="1">
        <f>AF139+B140*(1-I140)</f>
        <v>17301.890909090911</v>
      </c>
      <c r="AG140" s="1">
        <f>AG139+C140-D140-W140</f>
        <v>3908.1090909090835</v>
      </c>
      <c r="AH140" s="1">
        <f>AH139+E140</f>
        <v>22526751</v>
      </c>
      <c r="AI140" s="1">
        <f>E140/170</f>
        <v>754.82941176470592</v>
      </c>
      <c r="AK140" s="5">
        <f>U140-V140</f>
        <v>2.5777777777777686</v>
      </c>
      <c r="AL140" s="5">
        <f>AL139+C140-D140-AK140</f>
        <v>20904.933333333345</v>
      </c>
      <c r="AM140" s="5">
        <f>AM139+W140</f>
        <v>17301.890909090911</v>
      </c>
      <c r="AN140" s="5">
        <f>AN139+Q140</f>
        <v>5089.4055049759154</v>
      </c>
      <c r="AO140" s="5">
        <f t="shared" si="33"/>
        <v>22391.296414066826</v>
      </c>
      <c r="AQ140" s="3"/>
      <c r="AR140" s="3"/>
      <c r="AS140" s="3">
        <f>100*(C140-B140)/D140</f>
        <v>103.48751835535977</v>
      </c>
      <c r="AT140" s="3">
        <f>100*B140/D140</f>
        <v>3.4875183553597648</v>
      </c>
    </row>
    <row r="141" spans="1:46" x14ac:dyDescent="0.2">
      <c r="A141" s="20">
        <f t="shared" si="50"/>
        <v>44466</v>
      </c>
      <c r="B141" s="10">
        <v>61</v>
      </c>
      <c r="C141" s="11">
        <v>2884</v>
      </c>
      <c r="D141" s="11">
        <v>2755</v>
      </c>
      <c r="E141" s="13">
        <v>111702</v>
      </c>
      <c r="F141" s="1">
        <f t="shared" si="32"/>
        <v>638.29714285714283</v>
      </c>
      <c r="G141" s="1"/>
      <c r="H141" s="1">
        <f t="shared" si="37"/>
        <v>73.422222222222231</v>
      </c>
      <c r="I141" s="2">
        <f t="shared" si="53"/>
        <v>0.8</v>
      </c>
      <c r="J141" s="3">
        <f t="shared" si="34"/>
        <v>80</v>
      </c>
      <c r="K141" s="3">
        <f t="shared" si="39"/>
        <v>-2.6650534381931843</v>
      </c>
      <c r="L141" s="3"/>
      <c r="M141" s="6">
        <f t="shared" si="51"/>
        <v>4800</v>
      </c>
      <c r="N141" s="1">
        <f t="shared" si="40"/>
        <v>25.002395833333335</v>
      </c>
      <c r="O141" s="6">
        <f t="shared" si="52"/>
        <v>1850</v>
      </c>
      <c r="P141" s="1">
        <f t="shared" si="31"/>
        <v>65.375631247686044</v>
      </c>
      <c r="Q141" s="1">
        <f t="shared" si="35"/>
        <v>90.378027081019383</v>
      </c>
      <c r="R141" s="3">
        <f t="shared" si="54"/>
        <v>12.911146725859911</v>
      </c>
      <c r="S141" s="3">
        <f t="shared" si="41"/>
        <v>103.28050914994627</v>
      </c>
      <c r="T141" s="1"/>
      <c r="U141" s="1">
        <f t="shared" si="42"/>
        <v>48.800000000000004</v>
      </c>
      <c r="V141" s="1">
        <f t="shared" si="36"/>
        <v>72.800000000000011</v>
      </c>
      <c r="W141" s="1">
        <f t="shared" si="43"/>
        <v>12.199999999999996</v>
      </c>
      <c r="X141" s="3">
        <f t="shared" si="44"/>
        <v>1.7713248638838475</v>
      </c>
      <c r="Y141" s="3">
        <f t="shared" si="45"/>
        <v>102.46823956442832</v>
      </c>
      <c r="Z141" s="3">
        <f t="shared" si="46"/>
        <v>2.6424682395644288</v>
      </c>
      <c r="AA141" s="3">
        <f t="shared" si="47"/>
        <v>0.4428312159709617</v>
      </c>
      <c r="AB141" s="3">
        <f t="shared" si="48"/>
        <v>2.6424682395644288</v>
      </c>
      <c r="AC141" s="3">
        <f t="shared" si="49"/>
        <v>99.187730414482061</v>
      </c>
      <c r="AD141" s="1"/>
      <c r="AE141" s="1">
        <f>AE140+B141</f>
        <v>32409</v>
      </c>
      <c r="AF141" s="1">
        <f>AF140+B141*(1-I141)</f>
        <v>17314.090909090912</v>
      </c>
      <c r="AG141" s="1">
        <f>AG140+C141-D141-W141</f>
        <v>4024.9090909090837</v>
      </c>
      <c r="AH141" s="1">
        <f>AH140+E141</f>
        <v>22638453</v>
      </c>
      <c r="AI141" s="1">
        <f>E141/170</f>
        <v>657.07058823529417</v>
      </c>
      <c r="AK141" s="5">
        <f>U141-V141</f>
        <v>-24.000000000000007</v>
      </c>
      <c r="AL141" s="5">
        <f>AL140+C141-D141-AK141</f>
        <v>21057.933333333345</v>
      </c>
      <c r="AM141" s="5">
        <f>AM140+W141</f>
        <v>17314.090909090912</v>
      </c>
      <c r="AN141" s="5">
        <f>AN140+Q141</f>
        <v>5179.7835320569347</v>
      </c>
      <c r="AO141" s="5">
        <f t="shared" si="33"/>
        <v>22493.874441147847</v>
      </c>
      <c r="AQ141" s="3"/>
      <c r="AR141" s="3"/>
      <c r="AS141" s="3">
        <f>100*(C141-B141)/D141</f>
        <v>102.46823956442832</v>
      </c>
      <c r="AT141" s="3">
        <f>100*B141/D141</f>
        <v>2.2141560798548094</v>
      </c>
    </row>
    <row r="142" spans="1:46" x14ac:dyDescent="0.2">
      <c r="A142" s="20">
        <f t="shared" si="50"/>
        <v>44473</v>
      </c>
      <c r="B142" s="10">
        <v>60</v>
      </c>
      <c r="C142" s="11">
        <v>3065</v>
      </c>
      <c r="D142" s="11">
        <v>2778</v>
      </c>
      <c r="E142" s="13">
        <v>100174</v>
      </c>
      <c r="F142" s="1">
        <f t="shared" si="32"/>
        <v>572.4228571428572</v>
      </c>
      <c r="G142" s="1"/>
      <c r="H142" s="1">
        <f t="shared" si="37"/>
        <v>72.800000000000011</v>
      </c>
      <c r="I142" s="2">
        <f t="shared" si="53"/>
        <v>0.8</v>
      </c>
      <c r="J142" s="3">
        <f t="shared" si="34"/>
        <v>80</v>
      </c>
      <c r="K142" s="3">
        <f t="shared" si="39"/>
        <v>-2.6205903527717784</v>
      </c>
      <c r="L142" s="3"/>
      <c r="M142" s="6">
        <f t="shared" si="51"/>
        <v>4800</v>
      </c>
      <c r="N142" s="1">
        <f t="shared" si="40"/>
        <v>22.070416666666667</v>
      </c>
      <c r="O142" s="6">
        <f t="shared" si="52"/>
        <v>1850</v>
      </c>
      <c r="P142" s="1">
        <f t="shared" si="31"/>
        <v>72.48103725346968</v>
      </c>
      <c r="Q142" s="1">
        <f t="shared" si="35"/>
        <v>94.551453920136339</v>
      </c>
      <c r="R142" s="3">
        <f t="shared" si="54"/>
        <v>13.507350560019477</v>
      </c>
      <c r="S142" s="3">
        <f t="shared" si="41"/>
        <v>103.40358005472052</v>
      </c>
      <c r="T142" s="1"/>
      <c r="U142" s="1">
        <f t="shared" si="42"/>
        <v>48</v>
      </c>
      <c r="V142" s="1">
        <f t="shared" si="36"/>
        <v>71.644444444444446</v>
      </c>
      <c r="W142" s="1">
        <f t="shared" si="43"/>
        <v>12</v>
      </c>
      <c r="X142" s="3">
        <f t="shared" si="44"/>
        <v>1.7278617710583153</v>
      </c>
      <c r="Y142" s="3">
        <f t="shared" si="45"/>
        <v>108.17134629229662</v>
      </c>
      <c r="Z142" s="3">
        <f t="shared" si="46"/>
        <v>2.5789936805055595</v>
      </c>
      <c r="AA142" s="3">
        <f t="shared" si="47"/>
        <v>0.43196544276457882</v>
      </c>
      <c r="AB142" s="3">
        <f t="shared" si="48"/>
        <v>2.5789936805055595</v>
      </c>
      <c r="AC142" s="3">
        <f t="shared" si="49"/>
        <v>104.76776623757608</v>
      </c>
      <c r="AD142" s="1"/>
      <c r="AE142" s="1">
        <f>AE141+B142</f>
        <v>32469</v>
      </c>
      <c r="AF142" s="1">
        <f>AF141+B142*(1-I142)</f>
        <v>17326.090909090912</v>
      </c>
      <c r="AG142" s="1">
        <f>AG141+C142-D142-W142</f>
        <v>4299.9090909090837</v>
      </c>
      <c r="AH142" s="1">
        <f>AH141+E142</f>
        <v>22738627</v>
      </c>
      <c r="AI142" s="1">
        <f>E142/170</f>
        <v>589.25882352941176</v>
      </c>
      <c r="AK142" s="5">
        <f>U142-V142</f>
        <v>-23.644444444444446</v>
      </c>
      <c r="AL142" s="5">
        <f>AL141+C142-D142-AK142</f>
        <v>21368.577777777791</v>
      </c>
      <c r="AM142" s="5">
        <f>AM141+W142</f>
        <v>17326.090909090912</v>
      </c>
      <c r="AN142" s="5">
        <f>AN141+Q142</f>
        <v>5274.3349859770715</v>
      </c>
      <c r="AO142" s="5">
        <f t="shared" si="33"/>
        <v>22600.425895067983</v>
      </c>
      <c r="AQ142" s="3"/>
      <c r="AR142" s="3"/>
      <c r="AS142" s="3">
        <f>100*(C142-B142)/D142</f>
        <v>108.17134629229662</v>
      </c>
      <c r="AT142" s="3">
        <f>100*B142/D142</f>
        <v>2.159827213822894</v>
      </c>
    </row>
    <row r="143" spans="1:46" x14ac:dyDescent="0.2">
      <c r="A143" s="20">
        <f t="shared" si="50"/>
        <v>44480</v>
      </c>
      <c r="B143" s="10">
        <v>76</v>
      </c>
      <c r="C143" s="11">
        <v>3062</v>
      </c>
      <c r="D143" s="11">
        <v>2813</v>
      </c>
      <c r="E143" s="13">
        <v>101282</v>
      </c>
      <c r="F143" s="1">
        <f t="shared" si="32"/>
        <v>578.75428571428574</v>
      </c>
      <c r="G143" s="1"/>
      <c r="H143" s="1">
        <f t="shared" si="37"/>
        <v>71.644444444444446</v>
      </c>
      <c r="I143" s="2">
        <f t="shared" si="53"/>
        <v>0.8</v>
      </c>
      <c r="J143" s="3">
        <f t="shared" si="34"/>
        <v>80</v>
      </c>
      <c r="K143" s="3">
        <f t="shared" si="39"/>
        <v>-2.5469052415373068</v>
      </c>
      <c r="L143" s="3"/>
      <c r="M143" s="6">
        <f t="shared" si="51"/>
        <v>4800</v>
      </c>
      <c r="N143" s="1">
        <f t="shared" si="40"/>
        <v>20.984999999999999</v>
      </c>
      <c r="O143" s="6">
        <f t="shared" si="52"/>
        <v>1850</v>
      </c>
      <c r="P143" s="1">
        <f t="shared" si="31"/>
        <v>82.490666666666669</v>
      </c>
      <c r="Q143" s="1">
        <f t="shared" si="35"/>
        <v>103.47566666666667</v>
      </c>
      <c r="R143" s="3">
        <f t="shared" si="54"/>
        <v>14.782238095238096</v>
      </c>
      <c r="S143" s="3">
        <f t="shared" si="41"/>
        <v>103.67848086266144</v>
      </c>
      <c r="T143" s="1"/>
      <c r="U143" s="1">
        <f t="shared" si="42"/>
        <v>60.800000000000004</v>
      </c>
      <c r="V143" s="1">
        <f t="shared" si="36"/>
        <v>68.711111111111123</v>
      </c>
      <c r="W143" s="1">
        <f t="shared" si="43"/>
        <v>15.199999999999996</v>
      </c>
      <c r="X143" s="3">
        <f t="shared" si="44"/>
        <v>2.1613935300391041</v>
      </c>
      <c r="Y143" s="3">
        <f t="shared" si="45"/>
        <v>106.15001777461785</v>
      </c>
      <c r="Z143" s="3">
        <f t="shared" si="46"/>
        <v>2.4426274835091051</v>
      </c>
      <c r="AA143" s="3">
        <f t="shared" si="47"/>
        <v>0.5403483825097759</v>
      </c>
      <c r="AB143" s="3">
        <f t="shared" si="48"/>
        <v>2.4426274835091051</v>
      </c>
      <c r="AC143" s="3">
        <f t="shared" si="49"/>
        <v>102.47153691195639</v>
      </c>
      <c r="AD143" s="1"/>
      <c r="AE143" s="1">
        <f>AE142+B143</f>
        <v>32545</v>
      </c>
      <c r="AF143" s="1">
        <f>AF142+B143*(1-I143)</f>
        <v>17341.290909090912</v>
      </c>
      <c r="AG143" s="1">
        <f>AG142+C143-D143-W143</f>
        <v>4533.7090909090839</v>
      </c>
      <c r="AH143" s="1">
        <f>AH142+E143</f>
        <v>22839909</v>
      </c>
      <c r="AI143" s="1">
        <f>E143/170</f>
        <v>595.77647058823527</v>
      </c>
      <c r="AK143" s="5">
        <f>U143-V143</f>
        <v>-7.9111111111111185</v>
      </c>
      <c r="AL143" s="5">
        <f>AL142+C143-D143-AK143</f>
        <v>21625.488888888904</v>
      </c>
      <c r="AM143" s="5">
        <f>AM142+W143</f>
        <v>17341.290909090912</v>
      </c>
      <c r="AN143" s="5">
        <f>AN142+Q143</f>
        <v>5377.8106526437377</v>
      </c>
      <c r="AO143" s="5">
        <f t="shared" si="33"/>
        <v>22719.101561734649</v>
      </c>
      <c r="AQ143" s="3"/>
      <c r="AR143" s="3"/>
      <c r="AS143" s="3">
        <f>100*(C143-B143)/D143</f>
        <v>106.15001777461785</v>
      </c>
      <c r="AT143" s="3">
        <f>100*B143/D143</f>
        <v>2.7017419125488802</v>
      </c>
    </row>
    <row r="144" spans="1:46" x14ac:dyDescent="0.2">
      <c r="A144" s="20">
        <f t="shared" si="50"/>
        <v>44487</v>
      </c>
      <c r="B144" s="10">
        <v>103</v>
      </c>
      <c r="C144" s="11">
        <v>3052</v>
      </c>
      <c r="D144" s="11">
        <v>2835</v>
      </c>
      <c r="E144" s="13">
        <v>104400</v>
      </c>
      <c r="F144" s="1">
        <f t="shared" si="32"/>
        <v>596.57142857142856</v>
      </c>
      <c r="G144" s="1"/>
      <c r="H144" s="1">
        <f t="shared" si="37"/>
        <v>68.711111111111123</v>
      </c>
      <c r="I144" s="2">
        <f t="shared" si="53"/>
        <v>0.8</v>
      </c>
      <c r="J144" s="3">
        <f t="shared" si="34"/>
        <v>80</v>
      </c>
      <c r="K144" s="3">
        <f t="shared" si="39"/>
        <v>-2.4236723495982759</v>
      </c>
      <c r="L144" s="3"/>
      <c r="M144" s="6">
        <f t="shared" si="51"/>
        <v>4800</v>
      </c>
      <c r="N144" s="1">
        <f t="shared" si="40"/>
        <v>21.425208333333334</v>
      </c>
      <c r="O144" s="6">
        <f t="shared" si="52"/>
        <v>1850</v>
      </c>
      <c r="P144" s="1">
        <f t="shared" si="31"/>
        <v>91.040341394025603</v>
      </c>
      <c r="Q144" s="1">
        <f t="shared" si="35"/>
        <v>112.46554972735893</v>
      </c>
      <c r="R144" s="3">
        <f t="shared" si="54"/>
        <v>16.066507103908418</v>
      </c>
      <c r="S144" s="3">
        <f t="shared" si="41"/>
        <v>103.96703879108851</v>
      </c>
      <c r="T144" s="1"/>
      <c r="U144" s="1">
        <f t="shared" si="42"/>
        <v>82.4</v>
      </c>
      <c r="V144" s="1">
        <f t="shared" si="36"/>
        <v>68.800000000000011</v>
      </c>
      <c r="W144" s="1">
        <f t="shared" si="43"/>
        <v>20.599999999999994</v>
      </c>
      <c r="X144" s="3">
        <f t="shared" si="44"/>
        <v>2.9065255731922397</v>
      </c>
      <c r="Y144" s="3">
        <f t="shared" si="45"/>
        <v>104.02116402116403</v>
      </c>
      <c r="Z144" s="3">
        <f t="shared" si="46"/>
        <v>2.4268077601410938</v>
      </c>
      <c r="AA144" s="3">
        <f t="shared" si="47"/>
        <v>0.72663139329805981</v>
      </c>
      <c r="AB144" s="3">
        <f t="shared" si="48"/>
        <v>2.4268077601410938</v>
      </c>
      <c r="AC144" s="3">
        <f t="shared" si="49"/>
        <v>100.05412523007553</v>
      </c>
      <c r="AD144" s="1"/>
      <c r="AE144" s="1">
        <f>AE143+B144</f>
        <v>32648</v>
      </c>
      <c r="AF144" s="1">
        <f>AF143+B144*(1-I144)</f>
        <v>17361.890909090911</v>
      </c>
      <c r="AG144" s="1">
        <f>AG143+C144-D144-W144</f>
        <v>4730.1090909090835</v>
      </c>
      <c r="AH144" s="1">
        <f>AH143+E144</f>
        <v>22944309</v>
      </c>
      <c r="AI144" s="1">
        <f>E144/170</f>
        <v>614.11764705882354</v>
      </c>
      <c r="AK144" s="5">
        <f>U144-V144</f>
        <v>13.599999999999994</v>
      </c>
      <c r="AL144" s="5">
        <f>AL143+C144-D144-AK144</f>
        <v>21828.888888888905</v>
      </c>
      <c r="AM144" s="5">
        <f>AM143+W144</f>
        <v>17361.890909090911</v>
      </c>
      <c r="AN144" s="5">
        <f>AN143+Q144</f>
        <v>5490.2762023710966</v>
      </c>
      <c r="AO144" s="5">
        <f t="shared" si="33"/>
        <v>22852.167111462008</v>
      </c>
      <c r="AQ144" s="3"/>
      <c r="AR144" s="3"/>
      <c r="AS144" s="3">
        <f>100*(C144-B144)/D144</f>
        <v>104.02116402116403</v>
      </c>
      <c r="AT144" s="3">
        <f>100*B144/D144</f>
        <v>3.6331569664902998</v>
      </c>
    </row>
    <row r="145" spans="1:46" x14ac:dyDescent="0.2">
      <c r="A145" s="20">
        <f t="shared" si="50"/>
        <v>44494</v>
      </c>
      <c r="B145" s="10">
        <v>171</v>
      </c>
      <c r="C145" s="11">
        <v>3263</v>
      </c>
      <c r="D145" s="11">
        <v>2866</v>
      </c>
      <c r="E145" s="13">
        <v>108874</v>
      </c>
      <c r="F145" s="1">
        <f t="shared" si="32"/>
        <v>622.13714285714286</v>
      </c>
      <c r="G145" s="1"/>
      <c r="H145" s="1">
        <f t="shared" si="37"/>
        <v>68.800000000000011</v>
      </c>
      <c r="I145" s="2">
        <f t="shared" si="53"/>
        <v>0.8</v>
      </c>
      <c r="J145" s="3">
        <f t="shared" si="34"/>
        <v>80</v>
      </c>
      <c r="K145" s="3">
        <f t="shared" si="39"/>
        <v>-2.4005582693649692</v>
      </c>
      <c r="L145" s="3"/>
      <c r="M145" s="6">
        <f t="shared" si="51"/>
        <v>4800</v>
      </c>
      <c r="N145" s="1">
        <f t="shared" si="40"/>
        <v>22.216041666666666</v>
      </c>
      <c r="O145" s="6">
        <f t="shared" si="52"/>
        <v>1850</v>
      </c>
      <c r="P145" s="1">
        <f t="shared" si="31"/>
        <v>99.890417690417692</v>
      </c>
      <c r="Q145" s="1">
        <f t="shared" si="35"/>
        <v>122.10645935708436</v>
      </c>
      <c r="R145" s="3">
        <f t="shared" si="54"/>
        <v>17.443779908154909</v>
      </c>
      <c r="S145" s="3">
        <f t="shared" si="41"/>
        <v>104.2605184702402</v>
      </c>
      <c r="T145" s="1"/>
      <c r="U145" s="1">
        <f t="shared" si="42"/>
        <v>136.80000000000001</v>
      </c>
      <c r="V145" s="1">
        <f t="shared" si="36"/>
        <v>75.733333333333348</v>
      </c>
      <c r="W145" s="1">
        <f t="shared" si="43"/>
        <v>34.199999999999989</v>
      </c>
      <c r="X145" s="3">
        <f t="shared" si="44"/>
        <v>4.7732030704815083</v>
      </c>
      <c r="Y145" s="3">
        <f t="shared" si="45"/>
        <v>107.88555478018144</v>
      </c>
      <c r="Z145" s="3">
        <f t="shared" si="46"/>
        <v>2.6424749941846946</v>
      </c>
      <c r="AA145" s="3">
        <f t="shared" si="47"/>
        <v>1.1933007676203766</v>
      </c>
      <c r="AB145" s="3">
        <f t="shared" si="48"/>
        <v>2.6424749941846946</v>
      </c>
      <c r="AC145" s="3">
        <f t="shared" si="49"/>
        <v>103.62503630994124</v>
      </c>
      <c r="AD145" s="1"/>
      <c r="AE145" s="1">
        <f>AE144+B145</f>
        <v>32819</v>
      </c>
      <c r="AF145" s="1">
        <f>AF144+B145*(1-I145)</f>
        <v>17396.090909090912</v>
      </c>
      <c r="AG145" s="1">
        <f>AG144+C145-D145-W145</f>
        <v>5092.9090909090837</v>
      </c>
      <c r="AH145" s="1">
        <f>AH144+E145</f>
        <v>23053183</v>
      </c>
      <c r="AI145" s="1">
        <f>E145/170</f>
        <v>640.435294117647</v>
      </c>
      <c r="AK145" s="5">
        <f>U145-V145</f>
        <v>61.066666666666663</v>
      </c>
      <c r="AL145" s="5">
        <f>AL144+C145-D145-AK145</f>
        <v>22164.822222222239</v>
      </c>
      <c r="AM145" s="5">
        <f>AM144+W145</f>
        <v>17396.090909090912</v>
      </c>
      <c r="AN145" s="5">
        <f>AN144+Q145</f>
        <v>5612.3826617281811</v>
      </c>
      <c r="AO145" s="5">
        <f t="shared" si="33"/>
        <v>23008.473570819093</v>
      </c>
      <c r="AQ145" s="3"/>
      <c r="AR145" s="3"/>
      <c r="AS145" s="3">
        <f>100*(C145-B145)/D145</f>
        <v>107.88555478018144</v>
      </c>
      <c r="AT145" s="3">
        <f>100*B145/D145</f>
        <v>5.9665038381018842</v>
      </c>
    </row>
    <row r="146" spans="1:46" x14ac:dyDescent="0.2">
      <c r="A146" s="20">
        <f t="shared" si="50"/>
        <v>44501</v>
      </c>
      <c r="B146" s="10">
        <v>299</v>
      </c>
      <c r="C146" s="11">
        <v>3379</v>
      </c>
      <c r="D146" s="11">
        <v>2889</v>
      </c>
      <c r="E146" s="13">
        <v>120063</v>
      </c>
      <c r="F146" s="1">
        <f t="shared" si="32"/>
        <v>686.07428571428568</v>
      </c>
      <c r="G146" s="1"/>
      <c r="H146" s="1">
        <f t="shared" si="37"/>
        <v>75.733333333333334</v>
      </c>
      <c r="I146" s="2">
        <f t="shared" si="53"/>
        <v>0.8</v>
      </c>
      <c r="J146" s="3">
        <f t="shared" si="34"/>
        <v>80</v>
      </c>
      <c r="K146" s="3">
        <f t="shared" si="39"/>
        <v>-2.6214376370139609</v>
      </c>
      <c r="L146" s="3"/>
      <c r="M146" s="6">
        <f t="shared" si="51"/>
        <v>4800</v>
      </c>
      <c r="N146" s="1">
        <f t="shared" si="40"/>
        <v>23.847604166666667</v>
      </c>
      <c r="O146" s="6">
        <f t="shared" si="52"/>
        <v>1850</v>
      </c>
      <c r="P146" s="1">
        <f t="shared" si="31"/>
        <v>108.94661815661816</v>
      </c>
      <c r="Q146" s="1">
        <f t="shared" si="35"/>
        <v>132.79422232328483</v>
      </c>
      <c r="R146" s="3">
        <f t="shared" si="54"/>
        <v>18.970603189040691</v>
      </c>
      <c r="S146" s="3">
        <f t="shared" si="41"/>
        <v>104.59654629017948</v>
      </c>
      <c r="T146" s="1"/>
      <c r="U146" s="1">
        <f t="shared" si="42"/>
        <v>239.20000000000002</v>
      </c>
      <c r="V146" s="1">
        <f t="shared" si="36"/>
        <v>92.888888888888886</v>
      </c>
      <c r="W146" s="1">
        <f t="shared" si="43"/>
        <v>59.799999999999983</v>
      </c>
      <c r="X146" s="3">
        <f t="shared" si="44"/>
        <v>8.2796815507095882</v>
      </c>
      <c r="Y146" s="3">
        <f t="shared" si="45"/>
        <v>106.61128418137764</v>
      </c>
      <c r="Z146" s="3">
        <f t="shared" si="46"/>
        <v>3.2152609515018651</v>
      </c>
      <c r="AA146" s="3">
        <f t="shared" si="47"/>
        <v>2.0699203876773966</v>
      </c>
      <c r="AB146" s="3">
        <f t="shared" si="48"/>
        <v>3.2152609515018651</v>
      </c>
      <c r="AC146" s="3">
        <f t="shared" si="49"/>
        <v>102.01473789119817</v>
      </c>
      <c r="AD146" s="1"/>
      <c r="AE146" s="1">
        <f>AE145+B146</f>
        <v>33118</v>
      </c>
      <c r="AF146" s="1">
        <f>AF145+B146*(1-I146)</f>
        <v>17455.890909090911</v>
      </c>
      <c r="AG146" s="1">
        <f>AG145+C146-D146-W146</f>
        <v>5523.1090909090844</v>
      </c>
      <c r="AH146" s="1">
        <f>AH145+E146</f>
        <v>23173246</v>
      </c>
      <c r="AI146" s="1">
        <f>E146/170</f>
        <v>706.25294117647059</v>
      </c>
      <c r="AK146" s="5">
        <f>U146-V146</f>
        <v>146.31111111111113</v>
      </c>
      <c r="AL146" s="5">
        <f>AL145+C146-D146-AK146</f>
        <v>22508.511111111129</v>
      </c>
      <c r="AM146" s="5">
        <f>AM145+W146</f>
        <v>17455.890909090911</v>
      </c>
      <c r="AN146" s="5">
        <f>AN145+Q146</f>
        <v>5745.176884051466</v>
      </c>
      <c r="AO146" s="5">
        <f t="shared" si="33"/>
        <v>23201.067793142378</v>
      </c>
      <c r="AQ146" s="3"/>
      <c r="AR146" s="3"/>
      <c r="AS146" s="3">
        <f>100*(C146-B146)/D146</f>
        <v>106.61128418137764</v>
      </c>
      <c r="AT146" s="3">
        <f>100*B146/D146</f>
        <v>10.349601938386986</v>
      </c>
    </row>
    <row r="147" spans="1:46" x14ac:dyDescent="0.2">
      <c r="A147" s="20">
        <f t="shared" si="50"/>
        <v>44508</v>
      </c>
      <c r="B147" s="10">
        <v>409</v>
      </c>
      <c r="C147" s="11">
        <v>3505</v>
      </c>
      <c r="D147" s="11">
        <v>2917</v>
      </c>
      <c r="E147" s="13">
        <v>117174</v>
      </c>
      <c r="F147" s="1">
        <f t="shared" si="32"/>
        <v>669.56571428571431</v>
      </c>
      <c r="G147" s="1"/>
      <c r="H147" s="1">
        <f t="shared" ref="H147:H178" si="55">SUM(B138:B146)*I147/9</f>
        <v>92.888888888888886</v>
      </c>
      <c r="I147" s="2">
        <f t="shared" si="53"/>
        <v>0.8</v>
      </c>
      <c r="J147" s="3">
        <f t="shared" si="34"/>
        <v>80</v>
      </c>
      <c r="K147" s="3">
        <f t="shared" ref="K147:K178" si="56">100*(-H147/D147)</f>
        <v>-3.1843979735649257</v>
      </c>
      <c r="L147" s="3"/>
      <c r="M147" s="6">
        <f t="shared" si="51"/>
        <v>4800</v>
      </c>
      <c r="N147" s="1">
        <f t="shared" ref="N147:N178" si="57">(E147+E146)/M147/2</f>
        <v>24.712187499999999</v>
      </c>
      <c r="O147" s="6">
        <f t="shared" si="52"/>
        <v>1850</v>
      </c>
      <c r="P147" s="1">
        <f t="shared" si="31"/>
        <v>116.58485118029422</v>
      </c>
      <c r="Q147" s="1">
        <f t="shared" si="35"/>
        <v>141.29703868029424</v>
      </c>
      <c r="R147" s="3">
        <f t="shared" si="54"/>
        <v>20.185291240042034</v>
      </c>
      <c r="S147" s="3">
        <f t="shared" ref="S147:S178" si="58">100*(1+Q147/D147)</f>
        <v>104.84391630717498</v>
      </c>
      <c r="T147" s="1"/>
      <c r="U147" s="1">
        <f t="shared" ref="U147:U178" si="59">B147*I147</f>
        <v>327.20000000000005</v>
      </c>
      <c r="V147" s="1">
        <f t="shared" si="36"/>
        <v>121.51111111111112</v>
      </c>
      <c r="W147" s="1">
        <f t="shared" ref="W147:W178" si="60">B147-U147</f>
        <v>81.799999999999955</v>
      </c>
      <c r="X147" s="3">
        <f t="shared" ref="X147:X178" si="61">100*U147/D147</f>
        <v>11.217003770997602</v>
      </c>
      <c r="Y147" s="3">
        <f t="shared" si="45"/>
        <v>106.1364415495372</v>
      </c>
      <c r="Z147" s="3">
        <f t="shared" si="46"/>
        <v>4.165619167333257</v>
      </c>
      <c r="AA147" s="3">
        <f t="shared" si="47"/>
        <v>2.8042509427493987</v>
      </c>
      <c r="AB147" s="3">
        <f t="shared" ref="AB147:AB178" si="62">100*V147/D147</f>
        <v>4.165619167333257</v>
      </c>
      <c r="AC147" s="3">
        <f t="shared" ref="AC147:AC178" si="63">100*(C147-B147-Q147)/D147</f>
        <v>101.2925252423622</v>
      </c>
      <c r="AD147" s="1"/>
      <c r="AE147" s="1">
        <f>AE146+B147</f>
        <v>33527</v>
      </c>
      <c r="AF147" s="1">
        <f>AF146+B147*(1-I147)</f>
        <v>17537.69090909091</v>
      </c>
      <c r="AG147" s="1">
        <f>AG146+C147-D147-W147</f>
        <v>6029.3090909090852</v>
      </c>
      <c r="AH147" s="1">
        <f>AH146+E147</f>
        <v>23290420</v>
      </c>
      <c r="AI147" s="1">
        <f>E147/170</f>
        <v>689.25882352941176</v>
      </c>
      <c r="AK147" s="5">
        <f>U147-V147</f>
        <v>205.68888888888893</v>
      </c>
      <c r="AL147" s="5">
        <f>AL146+C147-D147-AK147</f>
        <v>22890.822222222239</v>
      </c>
      <c r="AM147" s="5">
        <f>AM146+W147</f>
        <v>17537.69090909091</v>
      </c>
      <c r="AN147" s="5">
        <f>AN146+Q147</f>
        <v>5886.4739227317605</v>
      </c>
      <c r="AO147" s="5">
        <f t="shared" si="33"/>
        <v>23424.164831822673</v>
      </c>
      <c r="AQ147" s="3"/>
      <c r="AR147" s="3"/>
      <c r="AS147" s="3">
        <f>100*(C147-B147)/D147</f>
        <v>106.1364415495372</v>
      </c>
      <c r="AT147" s="3">
        <f>100*B147/D147</f>
        <v>14.021254713747</v>
      </c>
    </row>
    <row r="148" spans="1:46" x14ac:dyDescent="0.2">
      <c r="A148" s="20">
        <f t="shared" si="50"/>
        <v>44515</v>
      </c>
      <c r="B148" s="10">
        <v>559</v>
      </c>
      <c r="C148" s="11">
        <v>3777</v>
      </c>
      <c r="D148" s="11">
        <v>2930</v>
      </c>
      <c r="E148" s="13">
        <v>110107</v>
      </c>
      <c r="F148" s="1">
        <f t="shared" si="32"/>
        <v>629.18285714285719</v>
      </c>
      <c r="G148" s="1"/>
      <c r="H148" s="1">
        <f t="shared" si="55"/>
        <v>121.51111111111112</v>
      </c>
      <c r="I148" s="2">
        <f t="shared" si="53"/>
        <v>0.8</v>
      </c>
      <c r="J148" s="3">
        <f t="shared" si="34"/>
        <v>80</v>
      </c>
      <c r="K148" s="3">
        <f t="shared" si="56"/>
        <v>-4.1471368979901406</v>
      </c>
      <c r="L148" s="3"/>
      <c r="M148" s="6">
        <f t="shared" si="51"/>
        <v>4800</v>
      </c>
      <c r="N148" s="1">
        <f t="shared" si="57"/>
        <v>23.675104166666667</v>
      </c>
      <c r="O148" s="6">
        <f t="shared" si="52"/>
        <v>1850</v>
      </c>
      <c r="P148" s="1">
        <f t="shared" si="31"/>
        <v>122.92118918918919</v>
      </c>
      <c r="Q148" s="1">
        <f t="shared" si="35"/>
        <v>146.59629335585586</v>
      </c>
      <c r="R148" s="3">
        <f t="shared" si="54"/>
        <v>20.942327622265122</v>
      </c>
      <c r="S148" s="3">
        <f t="shared" si="58"/>
        <v>105.0032864626572</v>
      </c>
      <c r="T148" s="1"/>
      <c r="U148" s="1">
        <f t="shared" si="59"/>
        <v>447.20000000000005</v>
      </c>
      <c r="V148" s="1">
        <f t="shared" si="36"/>
        <v>162.93333333333334</v>
      </c>
      <c r="W148" s="1">
        <f t="shared" si="60"/>
        <v>111.79999999999995</v>
      </c>
      <c r="X148" s="3">
        <f t="shared" si="61"/>
        <v>15.26279863481229</v>
      </c>
      <c r="Y148" s="3">
        <f t="shared" si="45"/>
        <v>109.82935153583618</v>
      </c>
      <c r="Z148" s="3">
        <f t="shared" si="46"/>
        <v>5.5608646188850965</v>
      </c>
      <c r="AA148" s="3">
        <f t="shared" si="47"/>
        <v>3.8156996587030703</v>
      </c>
      <c r="AB148" s="3">
        <f t="shared" si="62"/>
        <v>5.5608646188850965</v>
      </c>
      <c r="AC148" s="3">
        <f t="shared" si="63"/>
        <v>104.82606507317898</v>
      </c>
      <c r="AD148" s="1"/>
      <c r="AE148" s="1">
        <f>AE147+B148</f>
        <v>34086</v>
      </c>
      <c r="AF148" s="1">
        <f>AF147+B148*(1-I148)</f>
        <v>17649.49090909091</v>
      </c>
      <c r="AG148" s="1">
        <f>AG147+C148-D148-W148</f>
        <v>6764.5090909090859</v>
      </c>
      <c r="AH148" s="1">
        <f>AH147+E148</f>
        <v>23400527</v>
      </c>
      <c r="AI148" s="1">
        <f>E148/170</f>
        <v>647.6882352941177</v>
      </c>
      <c r="AK148" s="5">
        <f>U148-V148</f>
        <v>284.26666666666671</v>
      </c>
      <c r="AL148" s="5">
        <f>AL147+C148-D148-AK148</f>
        <v>23453.555555555573</v>
      </c>
      <c r="AM148" s="5">
        <f>AM147+W148</f>
        <v>17649.49090909091</v>
      </c>
      <c r="AN148" s="5">
        <f>AN147+Q148</f>
        <v>6033.0702160876162</v>
      </c>
      <c r="AO148" s="5">
        <f t="shared" si="33"/>
        <v>23682.561125178527</v>
      </c>
      <c r="AQ148" s="3"/>
      <c r="AR148" s="3"/>
      <c r="AS148" s="3">
        <f>100*(C148-B148)/D148</f>
        <v>109.82935153583618</v>
      </c>
      <c r="AT148" s="3">
        <f>100*B148/D148</f>
        <v>19.078498293515359</v>
      </c>
    </row>
    <row r="149" spans="1:46" x14ac:dyDescent="0.2">
      <c r="A149" s="20">
        <f t="shared" si="50"/>
        <v>44522</v>
      </c>
      <c r="B149" s="10">
        <v>827</v>
      </c>
      <c r="C149" s="11">
        <v>3993</v>
      </c>
      <c r="D149" s="11">
        <v>2960</v>
      </c>
      <c r="E149" s="13">
        <v>268399</v>
      </c>
      <c r="F149" s="1">
        <f t="shared" si="32"/>
        <v>1533.7085714285715</v>
      </c>
      <c r="G149" s="1"/>
      <c r="H149" s="1">
        <f t="shared" si="55"/>
        <v>162.93333333333334</v>
      </c>
      <c r="I149" s="2">
        <f t="shared" si="53"/>
        <v>0.8</v>
      </c>
      <c r="J149" s="3">
        <f t="shared" si="34"/>
        <v>80</v>
      </c>
      <c r="K149" s="3">
        <f t="shared" si="56"/>
        <v>-5.5045045045045047</v>
      </c>
      <c r="L149" s="3"/>
      <c r="M149" s="6">
        <v>3000</v>
      </c>
      <c r="N149" s="1">
        <f t="shared" si="57"/>
        <v>63.084333333333333</v>
      </c>
      <c r="O149" s="6">
        <f t="shared" si="52"/>
        <v>1850</v>
      </c>
      <c r="P149" s="1">
        <f t="shared" si="31"/>
        <v>127.21913246579913</v>
      </c>
      <c r="Q149" s="1">
        <f t="shared" si="35"/>
        <v>190.30346579913248</v>
      </c>
      <c r="R149" s="3">
        <f t="shared" si="54"/>
        <v>27.18620939987607</v>
      </c>
      <c r="S149" s="3">
        <f t="shared" si="58"/>
        <v>106.42917114186258</v>
      </c>
      <c r="T149" s="1"/>
      <c r="U149" s="1">
        <f t="shared" si="59"/>
        <v>661.6</v>
      </c>
      <c r="V149" s="1">
        <f t="shared" si="36"/>
        <v>228</v>
      </c>
      <c r="W149" s="1">
        <f t="shared" si="60"/>
        <v>165.39999999999998</v>
      </c>
      <c r="X149" s="3">
        <f t="shared" si="61"/>
        <v>22.351351351351351</v>
      </c>
      <c r="Y149" s="3">
        <f t="shared" si="45"/>
        <v>106.95945945945945</v>
      </c>
      <c r="Z149" s="3">
        <f t="shared" si="46"/>
        <v>7.7027027027027035</v>
      </c>
      <c r="AA149" s="3">
        <f t="shared" si="47"/>
        <v>5.5878378378378368</v>
      </c>
      <c r="AB149" s="3">
        <f t="shared" si="62"/>
        <v>7.7027027027027026</v>
      </c>
      <c r="AC149" s="3">
        <f t="shared" si="63"/>
        <v>100.53028831759688</v>
      </c>
      <c r="AD149" s="1"/>
      <c r="AE149" s="1">
        <f>AE148+B149</f>
        <v>34913</v>
      </c>
      <c r="AF149" s="1">
        <f>AF148+B149*(1-I149)</f>
        <v>17814.890909090911</v>
      </c>
      <c r="AG149" s="1">
        <f>AG148+C149-D149-W149</f>
        <v>7632.1090909090872</v>
      </c>
      <c r="AH149" s="1">
        <f>AH148+E149</f>
        <v>23668926</v>
      </c>
      <c r="AI149" s="1">
        <f>E149/170</f>
        <v>1578.8176470588235</v>
      </c>
      <c r="AK149" s="5">
        <f>U149-V149</f>
        <v>433.6</v>
      </c>
      <c r="AL149" s="5">
        <f>AL148+C149-D149-AK149</f>
        <v>24052.955555555574</v>
      </c>
      <c r="AM149" s="5">
        <f>AM148+W149</f>
        <v>17814.890909090911</v>
      </c>
      <c r="AN149" s="5">
        <f>AN148+Q149</f>
        <v>6223.3736818867492</v>
      </c>
      <c r="AO149" s="5">
        <f t="shared" si="33"/>
        <v>24038.264590977662</v>
      </c>
      <c r="AQ149" s="3"/>
      <c r="AR149" s="3"/>
      <c r="AS149" s="3">
        <f>100*(C149-B149)/D149</f>
        <v>106.95945945945945</v>
      </c>
      <c r="AT149" s="3">
        <f>100*B149/D149</f>
        <v>27.939189189189189</v>
      </c>
    </row>
    <row r="150" spans="1:46" x14ac:dyDescent="0.2">
      <c r="A150" s="20">
        <f t="shared" si="50"/>
        <v>44529</v>
      </c>
      <c r="B150" s="10">
        <v>1026</v>
      </c>
      <c r="C150" s="11">
        <v>4187</v>
      </c>
      <c r="D150" s="11">
        <v>3001</v>
      </c>
      <c r="E150" s="13">
        <v>397774</v>
      </c>
      <c r="F150" s="1">
        <f t="shared" si="32"/>
        <v>2272.9942857142855</v>
      </c>
      <c r="G150" s="1"/>
      <c r="H150" s="1">
        <f t="shared" si="55"/>
        <v>228</v>
      </c>
      <c r="I150" s="2">
        <f t="shared" si="53"/>
        <v>0.8</v>
      </c>
      <c r="J150" s="3">
        <f t="shared" si="34"/>
        <v>80</v>
      </c>
      <c r="K150" s="3">
        <f t="shared" si="56"/>
        <v>-7.5974675108297234</v>
      </c>
      <c r="L150" s="3"/>
      <c r="M150" s="6">
        <f t="shared" si="51"/>
        <v>3000</v>
      </c>
      <c r="N150" s="1">
        <f t="shared" si="57"/>
        <v>111.02883333333334</v>
      </c>
      <c r="O150" s="6">
        <f t="shared" si="52"/>
        <v>1850</v>
      </c>
      <c r="P150" s="1">
        <f t="shared" si="31"/>
        <v>130.96163480553724</v>
      </c>
      <c r="Q150" s="1">
        <f t="shared" si="35"/>
        <v>241.9904681388706</v>
      </c>
      <c r="R150" s="3">
        <f t="shared" si="54"/>
        <v>34.570066876981514</v>
      </c>
      <c r="S150" s="3">
        <f t="shared" si="58"/>
        <v>108.06366105094538</v>
      </c>
      <c r="T150" s="1"/>
      <c r="U150" s="1">
        <f t="shared" si="59"/>
        <v>820.80000000000007</v>
      </c>
      <c r="V150" s="1">
        <f t="shared" si="36"/>
        <v>313.77777777777783</v>
      </c>
      <c r="W150" s="1">
        <f t="shared" si="60"/>
        <v>205.19999999999993</v>
      </c>
      <c r="X150" s="3">
        <f t="shared" si="61"/>
        <v>27.350883038987003</v>
      </c>
      <c r="Y150" s="3">
        <f t="shared" si="45"/>
        <v>105.33155614795068</v>
      </c>
      <c r="Z150" s="3">
        <f t="shared" si="46"/>
        <v>10.455774001258842</v>
      </c>
      <c r="AA150" s="3">
        <f t="shared" si="47"/>
        <v>6.8377207597467491</v>
      </c>
      <c r="AB150" s="3">
        <f t="shared" si="62"/>
        <v>10.45577400125884</v>
      </c>
      <c r="AC150" s="3">
        <f t="shared" si="63"/>
        <v>97.267895097005308</v>
      </c>
      <c r="AD150" s="1"/>
      <c r="AE150" s="1">
        <f>AE149+B150</f>
        <v>35939</v>
      </c>
      <c r="AF150" s="1">
        <f>AF149+B150*(1-I150)</f>
        <v>18020.090909090912</v>
      </c>
      <c r="AG150" s="1">
        <f>AG149+C150-D150-W150</f>
        <v>8612.9090909090864</v>
      </c>
      <c r="AH150" s="1">
        <f>AH149+E150</f>
        <v>24066700</v>
      </c>
      <c r="AI150" s="1">
        <f>E150/170</f>
        <v>2339.8470588235296</v>
      </c>
      <c r="AK150" s="5">
        <f>U150-V150</f>
        <v>507.02222222222224</v>
      </c>
      <c r="AL150" s="5">
        <f>AL149+C150-D150-AK150</f>
        <v>24731.933333333352</v>
      </c>
      <c r="AM150" s="5">
        <f>AM149+W150</f>
        <v>18020.090909090912</v>
      </c>
      <c r="AN150" s="5">
        <f>AN149+Q150</f>
        <v>6465.3641500256199</v>
      </c>
      <c r="AO150" s="5">
        <f t="shared" si="33"/>
        <v>24485.455059116532</v>
      </c>
      <c r="AQ150" s="3"/>
      <c r="AR150" s="3"/>
      <c r="AS150" s="3">
        <f>100*(C150-B150)/D150</f>
        <v>105.33155614795068</v>
      </c>
      <c r="AT150" s="3">
        <f>100*B150/D150</f>
        <v>34.188603798733759</v>
      </c>
    </row>
    <row r="151" spans="1:46" x14ac:dyDescent="0.2">
      <c r="A151" s="20">
        <f t="shared" si="50"/>
        <v>44536</v>
      </c>
      <c r="B151" s="10">
        <v>1080</v>
      </c>
      <c r="C151" s="11">
        <v>4386</v>
      </c>
      <c r="D151" s="11">
        <v>3042</v>
      </c>
      <c r="E151" s="13">
        <v>606367</v>
      </c>
      <c r="F151" s="1">
        <f t="shared" si="32"/>
        <v>3464.9542857142856</v>
      </c>
      <c r="G151" s="1"/>
      <c r="H151" s="1">
        <f t="shared" si="55"/>
        <v>313.77777777777777</v>
      </c>
      <c r="I151" s="2">
        <f t="shared" si="53"/>
        <v>0.8</v>
      </c>
      <c r="J151" s="3">
        <f t="shared" si="34"/>
        <v>80</v>
      </c>
      <c r="K151" s="3">
        <f t="shared" si="56"/>
        <v>-10.314851340492366</v>
      </c>
      <c r="L151" s="3"/>
      <c r="M151" s="6">
        <f t="shared" si="51"/>
        <v>3000</v>
      </c>
      <c r="N151" s="1">
        <f t="shared" si="57"/>
        <v>167.35683333333333</v>
      </c>
      <c r="O151" s="6">
        <f t="shared" si="52"/>
        <v>1850</v>
      </c>
      <c r="P151" s="1">
        <f t="shared" si="31"/>
        <v>134.7023705633344</v>
      </c>
      <c r="Q151" s="1">
        <f t="shared" si="35"/>
        <v>302.05920389666773</v>
      </c>
      <c r="R151" s="3">
        <f t="shared" si="54"/>
        <v>43.151314842381105</v>
      </c>
      <c r="S151" s="3">
        <f t="shared" si="58"/>
        <v>109.9296253746439</v>
      </c>
      <c r="T151" s="1"/>
      <c r="U151" s="1">
        <f t="shared" si="59"/>
        <v>864</v>
      </c>
      <c r="V151" s="1">
        <f t="shared" si="36"/>
        <v>404.44444444444451</v>
      </c>
      <c r="W151" s="1">
        <f t="shared" si="60"/>
        <v>216</v>
      </c>
      <c r="X151" s="3">
        <f t="shared" si="61"/>
        <v>28.402366863905325</v>
      </c>
      <c r="Y151" s="3">
        <f t="shared" si="45"/>
        <v>108.6785009861933</v>
      </c>
      <c r="Z151" s="3">
        <f t="shared" si="46"/>
        <v>13.295346628679964</v>
      </c>
      <c r="AA151" s="3">
        <f t="shared" si="47"/>
        <v>7.1005917159763312</v>
      </c>
      <c r="AB151" s="3">
        <f t="shared" si="62"/>
        <v>13.295346628679965</v>
      </c>
      <c r="AC151" s="3">
        <f t="shared" si="63"/>
        <v>98.74887561154938</v>
      </c>
      <c r="AD151" s="1"/>
      <c r="AE151" s="1">
        <f>AE150+B151</f>
        <v>37019</v>
      </c>
      <c r="AF151" s="1">
        <f>AF150+B151*(1-I151)</f>
        <v>18236.090909090912</v>
      </c>
      <c r="AG151" s="1">
        <f>AG150+C151-D151-W151</f>
        <v>9740.9090909090864</v>
      </c>
      <c r="AH151" s="1">
        <f>AH150+E151</f>
        <v>24673067</v>
      </c>
      <c r="AI151" s="1">
        <f>E151/170</f>
        <v>3566.8647058823531</v>
      </c>
      <c r="AK151" s="5">
        <f>U151-V151</f>
        <v>459.55555555555549</v>
      </c>
      <c r="AL151" s="5">
        <f>AL150+C151-D151-AK151</f>
        <v>25616.377777777798</v>
      </c>
      <c r="AM151" s="5">
        <f>AM150+W151</f>
        <v>18236.090909090912</v>
      </c>
      <c r="AN151" s="5">
        <f>AN150+Q151</f>
        <v>6767.4233539222878</v>
      </c>
      <c r="AO151" s="5">
        <f t="shared" si="33"/>
        <v>25003.5142630132</v>
      </c>
      <c r="AQ151" s="3"/>
      <c r="AR151" s="3"/>
      <c r="AS151" s="3">
        <f>100*(C151-B151)/D151</f>
        <v>108.6785009861933</v>
      </c>
      <c r="AT151" s="3">
        <f>100*B151/D151</f>
        <v>35.502958579881657</v>
      </c>
    </row>
    <row r="152" spans="1:46" x14ac:dyDescent="0.2">
      <c r="A152" s="20">
        <f t="shared" si="50"/>
        <v>44543</v>
      </c>
      <c r="B152" s="10">
        <v>1055</v>
      </c>
      <c r="C152" s="11">
        <v>4362</v>
      </c>
      <c r="D152" s="11">
        <v>3066</v>
      </c>
      <c r="E152" s="13">
        <v>915733</v>
      </c>
      <c r="F152" s="1">
        <f t="shared" si="32"/>
        <v>5232.76</v>
      </c>
      <c r="G152" s="1"/>
      <c r="H152" s="1">
        <f t="shared" si="55"/>
        <v>404.44444444444446</v>
      </c>
      <c r="I152" s="2">
        <f t="shared" si="53"/>
        <v>0.8</v>
      </c>
      <c r="J152" s="3">
        <f t="shared" si="34"/>
        <v>80</v>
      </c>
      <c r="K152" s="3">
        <f t="shared" si="56"/>
        <v>-13.191273465246066</v>
      </c>
      <c r="L152" s="3"/>
      <c r="M152" s="6">
        <f t="shared" si="51"/>
        <v>3000</v>
      </c>
      <c r="N152" s="1">
        <f t="shared" si="57"/>
        <v>253.68333333333334</v>
      </c>
      <c r="O152" s="6">
        <f t="shared" si="52"/>
        <v>1850</v>
      </c>
      <c r="P152" s="1">
        <f t="shared" si="31"/>
        <v>139.32829045913383</v>
      </c>
      <c r="Q152" s="1">
        <f t="shared" si="35"/>
        <v>393.01162379246716</v>
      </c>
      <c r="R152" s="3">
        <f t="shared" si="54"/>
        <v>56.144517684638167</v>
      </c>
      <c r="S152" s="3">
        <f t="shared" si="58"/>
        <v>112.8183830330224</v>
      </c>
      <c r="T152" s="1"/>
      <c r="U152" s="1">
        <f t="shared" si="59"/>
        <v>844</v>
      </c>
      <c r="V152" s="1">
        <f t="shared" si="36"/>
        <v>491.46666666666675</v>
      </c>
      <c r="W152" s="1">
        <f t="shared" si="60"/>
        <v>211</v>
      </c>
      <c r="X152" s="3">
        <f t="shared" si="61"/>
        <v>27.527723418134379</v>
      </c>
      <c r="Y152" s="3">
        <f t="shared" si="45"/>
        <v>107.8604044357469</v>
      </c>
      <c r="Z152" s="3">
        <f t="shared" si="46"/>
        <v>16.029571646010005</v>
      </c>
      <c r="AA152" s="3">
        <f t="shared" si="47"/>
        <v>6.8819308545335947</v>
      </c>
      <c r="AB152" s="3">
        <f t="shared" si="62"/>
        <v>16.029571646010005</v>
      </c>
      <c r="AC152" s="3">
        <f t="shared" si="63"/>
        <v>95.042021402724487</v>
      </c>
      <c r="AD152" s="1"/>
      <c r="AE152" s="1">
        <f>AE151+B152</f>
        <v>38074</v>
      </c>
      <c r="AF152" s="1">
        <f>AF151+B152*(1-I152)</f>
        <v>18447.090909090912</v>
      </c>
      <c r="AG152" s="1">
        <f>AG151+C152-D152-W152</f>
        <v>10825.909090909086</v>
      </c>
      <c r="AH152" s="1">
        <f>AH151+E152</f>
        <v>25588800</v>
      </c>
      <c r="AI152" s="1">
        <f>E152/170</f>
        <v>5386.6647058823528</v>
      </c>
      <c r="AK152" s="5">
        <f>U152-V152</f>
        <v>352.53333333333325</v>
      </c>
      <c r="AL152" s="5">
        <f>AL151+C152-D152-AK152</f>
        <v>26559.844444444465</v>
      </c>
      <c r="AM152" s="5">
        <f>AM151+W152</f>
        <v>18447.090909090912</v>
      </c>
      <c r="AN152" s="5">
        <f>AN151+Q152</f>
        <v>7160.4349777147545</v>
      </c>
      <c r="AO152" s="5">
        <f t="shared" si="33"/>
        <v>25607.525886805666</v>
      </c>
      <c r="AQ152" s="3"/>
      <c r="AR152" s="3"/>
      <c r="AS152" s="3">
        <f>100*(C152-B152)/D152</f>
        <v>107.8604044357469</v>
      </c>
      <c r="AT152" s="3">
        <f>100*B152/D152</f>
        <v>34.409654272667971</v>
      </c>
    </row>
    <row r="153" spans="1:46" x14ac:dyDescent="0.2">
      <c r="A153" s="20">
        <f t="shared" si="50"/>
        <v>44550</v>
      </c>
      <c r="B153" s="10">
        <v>782</v>
      </c>
      <c r="C153" s="11">
        <v>4030</v>
      </c>
      <c r="D153" s="11">
        <v>3130</v>
      </c>
      <c r="E153" s="13">
        <v>1294997</v>
      </c>
      <c r="F153" s="1">
        <f t="shared" si="32"/>
        <v>7399.982857142857</v>
      </c>
      <c r="G153" s="1"/>
      <c r="H153" s="1">
        <f t="shared" si="55"/>
        <v>491.46666666666664</v>
      </c>
      <c r="I153" s="2">
        <f t="shared" si="53"/>
        <v>0.8</v>
      </c>
      <c r="J153" s="3">
        <f t="shared" si="34"/>
        <v>80</v>
      </c>
      <c r="K153" s="3">
        <f t="shared" si="56"/>
        <v>-15.701810436634716</v>
      </c>
      <c r="L153" s="3"/>
      <c r="M153" s="6">
        <f t="shared" si="51"/>
        <v>3000</v>
      </c>
      <c r="N153" s="1">
        <f t="shared" si="57"/>
        <v>368.45499999999998</v>
      </c>
      <c r="O153" s="6">
        <f t="shared" si="52"/>
        <v>1850</v>
      </c>
      <c r="P153" s="1">
        <f t="shared" si="31"/>
        <v>141.24521654184306</v>
      </c>
      <c r="Q153" s="1">
        <f t="shared" si="35"/>
        <v>509.70021654184302</v>
      </c>
      <c r="R153" s="3">
        <f t="shared" si="54"/>
        <v>72.814316648834719</v>
      </c>
      <c r="S153" s="3">
        <f t="shared" si="58"/>
        <v>116.28435196619307</v>
      </c>
      <c r="T153" s="1"/>
      <c r="U153" s="1">
        <f t="shared" si="59"/>
        <v>625.6</v>
      </c>
      <c r="V153" s="1">
        <f t="shared" si="36"/>
        <v>551.82222222222231</v>
      </c>
      <c r="W153" s="1">
        <f t="shared" si="60"/>
        <v>156.39999999999998</v>
      </c>
      <c r="X153" s="3">
        <f t="shared" si="61"/>
        <v>19.987220447284344</v>
      </c>
      <c r="Y153" s="3">
        <f t="shared" si="45"/>
        <v>103.76996805111821</v>
      </c>
      <c r="Z153" s="3">
        <f t="shared" si="46"/>
        <v>17.630102946396878</v>
      </c>
      <c r="AA153" s="3">
        <f t="shared" si="47"/>
        <v>4.9968051118210859</v>
      </c>
      <c r="AB153" s="3">
        <f t="shared" si="62"/>
        <v>17.630102946396878</v>
      </c>
      <c r="AC153" s="3">
        <f t="shared" si="63"/>
        <v>87.485616084925141</v>
      </c>
      <c r="AD153" s="1"/>
      <c r="AE153" s="1">
        <f>AE152+B153</f>
        <v>38856</v>
      </c>
      <c r="AF153" s="1">
        <f>AF152+B153*(1-I153)</f>
        <v>18603.490909090913</v>
      </c>
      <c r="AG153" s="1">
        <f>AG152+C153-D153-W153</f>
        <v>11569.509090909087</v>
      </c>
      <c r="AH153" s="1">
        <f>AH152+E153</f>
        <v>26883797</v>
      </c>
      <c r="AI153" s="1">
        <f>E153/170</f>
        <v>7617.6294117647058</v>
      </c>
      <c r="AK153" s="5">
        <f>U153-V153</f>
        <v>73.777777777777715</v>
      </c>
      <c r="AL153" s="5">
        <f>AL152+C153-D153-AK153</f>
        <v>27386.066666666688</v>
      </c>
      <c r="AM153" s="5">
        <f>AM152+W153</f>
        <v>18603.490909090913</v>
      </c>
      <c r="AN153" s="5">
        <f>AN152+Q153</f>
        <v>7670.135194256598</v>
      </c>
      <c r="AO153" s="5">
        <f t="shared" si="33"/>
        <v>26273.626103347509</v>
      </c>
      <c r="AQ153" s="3"/>
      <c r="AR153" s="3"/>
      <c r="AS153" s="3">
        <f>100*(C153-B153)/D153</f>
        <v>103.76996805111821</v>
      </c>
      <c r="AT153" s="3">
        <f>100*B153/D153</f>
        <v>24.984025559105433</v>
      </c>
    </row>
    <row r="154" spans="1:46" x14ac:dyDescent="0.2">
      <c r="A154" s="20">
        <f t="shared" si="50"/>
        <v>44557</v>
      </c>
      <c r="B154" s="10">
        <v>596</v>
      </c>
      <c r="C154" s="11">
        <v>3733</v>
      </c>
      <c r="D154" s="11">
        <v>3196</v>
      </c>
      <c r="E154" s="13">
        <v>1626163</v>
      </c>
      <c r="F154" s="1">
        <f t="shared" si="32"/>
        <v>9292.36</v>
      </c>
      <c r="G154" s="1"/>
      <c r="H154" s="1">
        <f t="shared" si="55"/>
        <v>551.82222222222231</v>
      </c>
      <c r="I154" s="2">
        <f t="shared" si="53"/>
        <v>0.8</v>
      </c>
      <c r="J154" s="3">
        <f t="shared" si="34"/>
        <v>80</v>
      </c>
      <c r="K154" s="3">
        <f t="shared" si="56"/>
        <v>-17.266026978167158</v>
      </c>
      <c r="L154" s="3"/>
      <c r="M154" s="6">
        <f t="shared" si="51"/>
        <v>3000</v>
      </c>
      <c r="N154" s="1">
        <f t="shared" si="57"/>
        <v>486.86</v>
      </c>
      <c r="O154" s="6">
        <f t="shared" si="52"/>
        <v>1850</v>
      </c>
      <c r="P154" s="1">
        <f t="shared" si="31"/>
        <v>142.92778248127644</v>
      </c>
      <c r="Q154" s="1">
        <f t="shared" si="35"/>
        <v>629.78778248127651</v>
      </c>
      <c r="R154" s="3">
        <f t="shared" si="54"/>
        <v>89.969683211610928</v>
      </c>
      <c r="S154" s="3">
        <f t="shared" si="58"/>
        <v>119.70550007763694</v>
      </c>
      <c r="T154" s="1"/>
      <c r="U154" s="1">
        <f t="shared" si="59"/>
        <v>476.8</v>
      </c>
      <c r="V154" s="1">
        <f t="shared" si="36"/>
        <v>589.6</v>
      </c>
      <c r="W154" s="1">
        <f t="shared" si="60"/>
        <v>119.19999999999999</v>
      </c>
      <c r="X154" s="3">
        <f t="shared" si="61"/>
        <v>14.918648310387985</v>
      </c>
      <c r="Y154" s="3">
        <f t="shared" si="45"/>
        <v>98.153942428035037</v>
      </c>
      <c r="Z154" s="3">
        <f t="shared" si="46"/>
        <v>18.448060075093867</v>
      </c>
      <c r="AA154" s="3">
        <f t="shared" si="47"/>
        <v>3.7296620775969958</v>
      </c>
      <c r="AB154" s="3">
        <f t="shared" si="62"/>
        <v>18.448060075093867</v>
      </c>
      <c r="AC154" s="3">
        <f t="shared" si="63"/>
        <v>78.448442350398096</v>
      </c>
      <c r="AD154" s="1"/>
      <c r="AE154" s="1">
        <f>AE153+B154</f>
        <v>39452</v>
      </c>
      <c r="AF154" s="1">
        <f>AF153+B154*(1-I154)</f>
        <v>18722.690909090914</v>
      </c>
      <c r="AG154" s="1">
        <f>AG153+C154-D154-W154</f>
        <v>11987.309090909086</v>
      </c>
      <c r="AH154" s="1">
        <f>AH153+E154</f>
        <v>28509960</v>
      </c>
      <c r="AI154" s="1">
        <f>E154/170</f>
        <v>9565.6647058823528</v>
      </c>
      <c r="AK154" s="5">
        <f>U154-V154</f>
        <v>-112.80000000000001</v>
      </c>
      <c r="AL154" s="5">
        <f>AL153+C154-D154-AK154</f>
        <v>28035.866666666687</v>
      </c>
      <c r="AM154" s="5">
        <f>AM153+W154</f>
        <v>18722.690909090914</v>
      </c>
      <c r="AN154" s="5">
        <f>AN153+Q154</f>
        <v>8299.9229767378747</v>
      </c>
      <c r="AO154" s="5">
        <f t="shared" si="33"/>
        <v>27022.613885828789</v>
      </c>
      <c r="AQ154" s="3"/>
      <c r="AR154" s="3"/>
      <c r="AS154" s="3">
        <f>100*(C154-B154)/D154</f>
        <v>98.153942428035037</v>
      </c>
      <c r="AT154" s="3">
        <f>100*B154/D154</f>
        <v>18.648310387984981</v>
      </c>
    </row>
    <row r="155" spans="1:46" x14ac:dyDescent="0.2">
      <c r="A155" s="20">
        <f t="shared" si="50"/>
        <v>44564</v>
      </c>
      <c r="B155" s="10">
        <v>414</v>
      </c>
      <c r="C155" s="11">
        <v>3621</v>
      </c>
      <c r="D155" s="11">
        <v>3253</v>
      </c>
      <c r="E155" s="13">
        <v>1887225</v>
      </c>
      <c r="F155" s="1">
        <f t="shared" si="32"/>
        <v>10784.142857142857</v>
      </c>
      <c r="G155" s="1"/>
      <c r="H155" s="1">
        <f t="shared" si="55"/>
        <v>589.6</v>
      </c>
      <c r="I155" s="2">
        <f t="shared" si="53"/>
        <v>0.8</v>
      </c>
      <c r="J155" s="3">
        <f t="shared" si="34"/>
        <v>80</v>
      </c>
      <c r="K155" s="3">
        <f t="shared" si="56"/>
        <v>-18.124807869658778</v>
      </c>
      <c r="L155" s="3"/>
      <c r="M155" s="6">
        <f t="shared" si="51"/>
        <v>3000</v>
      </c>
      <c r="N155" s="1">
        <f t="shared" si="57"/>
        <v>585.56466666666665</v>
      </c>
      <c r="O155" s="6">
        <f t="shared" si="52"/>
        <v>1850</v>
      </c>
      <c r="P155" s="1">
        <f t="shared" si="31"/>
        <v>144.15658743080431</v>
      </c>
      <c r="Q155" s="1">
        <f t="shared" si="35"/>
        <v>729.72125409747093</v>
      </c>
      <c r="R155" s="3">
        <f t="shared" si="54"/>
        <v>104.24589344249584</v>
      </c>
      <c r="S155" s="3">
        <f t="shared" si="58"/>
        <v>122.43225496764435</v>
      </c>
      <c r="T155" s="1"/>
      <c r="U155" s="1">
        <f t="shared" si="59"/>
        <v>331.20000000000005</v>
      </c>
      <c r="V155" s="1">
        <f t="shared" si="36"/>
        <v>599.82222222222231</v>
      </c>
      <c r="W155" s="1">
        <f t="shared" si="60"/>
        <v>82.799999999999955</v>
      </c>
      <c r="X155" s="3">
        <f t="shared" si="61"/>
        <v>10.181371042114973</v>
      </c>
      <c r="Y155" s="3">
        <f t="shared" si="45"/>
        <v>98.585920688595138</v>
      </c>
      <c r="Z155" s="3">
        <f t="shared" si="46"/>
        <v>18.439047716637635</v>
      </c>
      <c r="AA155" s="3">
        <f t="shared" si="47"/>
        <v>2.5453427605287415</v>
      </c>
      <c r="AB155" s="3">
        <f t="shared" si="62"/>
        <v>18.439047716637639</v>
      </c>
      <c r="AC155" s="3">
        <f t="shared" si="63"/>
        <v>76.153665720950784</v>
      </c>
      <c r="AD155" s="1"/>
      <c r="AE155" s="1">
        <f>AE154+B155</f>
        <v>39866</v>
      </c>
      <c r="AF155" s="1">
        <f>AF154+B155*(1-I155)</f>
        <v>18805.490909090913</v>
      </c>
      <c r="AG155" s="1">
        <f>AG154+C155-D155-W155</f>
        <v>12272.509090909087</v>
      </c>
      <c r="AH155" s="1">
        <f>AH154+E155</f>
        <v>30397185</v>
      </c>
      <c r="AI155" s="1">
        <f>E155/170</f>
        <v>11101.323529411764</v>
      </c>
      <c r="AK155" s="5">
        <f>U155-V155</f>
        <v>-268.62222222222226</v>
      </c>
      <c r="AL155" s="5">
        <f>AL154+C155-D155-AK155</f>
        <v>28672.488888888911</v>
      </c>
      <c r="AM155" s="5">
        <f>AM154+W155</f>
        <v>18805.490909090913</v>
      </c>
      <c r="AN155" s="5">
        <f>AN154+Q155</f>
        <v>9029.6442308353453</v>
      </c>
      <c r="AO155" s="5">
        <f t="shared" si="33"/>
        <v>27835.135139926257</v>
      </c>
      <c r="AQ155" s="3"/>
      <c r="AR155" s="3"/>
      <c r="AS155" s="3">
        <f>100*(C155-B155)/D155</f>
        <v>98.585920688595138</v>
      </c>
      <c r="AT155" s="3">
        <f>100*B155/D155</f>
        <v>12.726713802643713</v>
      </c>
    </row>
    <row r="156" spans="1:46" x14ac:dyDescent="0.2">
      <c r="A156" s="20">
        <f t="shared" si="50"/>
        <v>44571</v>
      </c>
      <c r="B156" s="10">
        <v>295</v>
      </c>
      <c r="C156" s="11">
        <v>3433</v>
      </c>
      <c r="D156" s="11">
        <v>3321</v>
      </c>
      <c r="E156" s="13">
        <v>1134811</v>
      </c>
      <c r="F156" s="1">
        <f t="shared" si="32"/>
        <v>6484.6342857142854</v>
      </c>
      <c r="G156" s="1"/>
      <c r="H156" s="1">
        <f t="shared" si="55"/>
        <v>599.82222222222231</v>
      </c>
      <c r="I156" s="2">
        <f t="shared" si="53"/>
        <v>0.8</v>
      </c>
      <c r="J156" s="3">
        <f t="shared" si="34"/>
        <v>80</v>
      </c>
      <c r="K156" s="3">
        <f t="shared" si="56"/>
        <v>-18.061494195188867</v>
      </c>
      <c r="L156" s="3"/>
      <c r="M156" s="6">
        <f t="shared" si="51"/>
        <v>3000</v>
      </c>
      <c r="N156" s="1">
        <f t="shared" si="57"/>
        <v>503.67266666666666</v>
      </c>
      <c r="O156" s="6">
        <f t="shared" si="52"/>
        <v>1850</v>
      </c>
      <c r="P156" s="1">
        <f t="shared" si="31"/>
        <v>144.93734288505374</v>
      </c>
      <c r="Q156" s="1">
        <f t="shared" si="35"/>
        <v>648.6100095517204</v>
      </c>
      <c r="R156" s="3">
        <f t="shared" si="54"/>
        <v>92.65857279310292</v>
      </c>
      <c r="S156" s="3">
        <f t="shared" si="58"/>
        <v>119.53056337102441</v>
      </c>
      <c r="T156" s="1"/>
      <c r="U156" s="1">
        <f t="shared" si="59"/>
        <v>236</v>
      </c>
      <c r="V156" s="1">
        <f t="shared" si="36"/>
        <v>589.68888888888898</v>
      </c>
      <c r="W156" s="1">
        <f t="shared" si="60"/>
        <v>59</v>
      </c>
      <c r="X156" s="3">
        <f t="shared" si="61"/>
        <v>7.1062932851550737</v>
      </c>
      <c r="Y156" s="3">
        <f t="shared" si="45"/>
        <v>94.489611562782301</v>
      </c>
      <c r="Z156" s="3">
        <f t="shared" si="46"/>
        <v>17.756365217973169</v>
      </c>
      <c r="AA156" s="3">
        <f t="shared" si="47"/>
        <v>1.7765733212887684</v>
      </c>
      <c r="AB156" s="3">
        <f t="shared" si="62"/>
        <v>17.756365217973169</v>
      </c>
      <c r="AC156" s="3">
        <f t="shared" si="63"/>
        <v>74.959048191757901</v>
      </c>
      <c r="AD156" s="1"/>
      <c r="AE156" s="1">
        <f>AE155+B156</f>
        <v>40161</v>
      </c>
      <c r="AF156" s="1">
        <f>AF155+B156*(1-I156)</f>
        <v>18864.490909090913</v>
      </c>
      <c r="AG156" s="1">
        <f>AG155+C156-D156-W156</f>
        <v>12325.509090909087</v>
      </c>
      <c r="AH156" s="1">
        <f>AH155+E156</f>
        <v>31531996</v>
      </c>
      <c r="AI156" s="1">
        <f>E156/170</f>
        <v>6675.3588235294119</v>
      </c>
      <c r="AK156" s="5">
        <f>U156-V156</f>
        <v>-353.68888888888898</v>
      </c>
      <c r="AL156" s="5">
        <f>AL155+C156-D156-AK156</f>
        <v>29138.177777777801</v>
      </c>
      <c r="AM156" s="5">
        <f>AM155+W156</f>
        <v>18864.490909090913</v>
      </c>
      <c r="AN156" s="5">
        <f>AN155+Q156</f>
        <v>9678.2542403870648</v>
      </c>
      <c r="AO156" s="5">
        <f t="shared" si="33"/>
        <v>28542.745149477978</v>
      </c>
      <c r="AS156" s="3">
        <f>100*(C156-B156)/D156</f>
        <v>94.489611562782301</v>
      </c>
      <c r="AT156" s="3">
        <f>100*B156/D156</f>
        <v>8.8828666064438426</v>
      </c>
    </row>
    <row r="157" spans="1:46" x14ac:dyDescent="0.2">
      <c r="A157" s="20">
        <f t="shared" si="50"/>
        <v>44578</v>
      </c>
      <c r="B157" s="10">
        <v>225</v>
      </c>
      <c r="C157" s="11">
        <v>3152</v>
      </c>
      <c r="D157" s="11">
        <v>3356</v>
      </c>
      <c r="E157" s="13">
        <v>469035</v>
      </c>
      <c r="F157" s="1">
        <f t="shared" si="32"/>
        <v>2680.2</v>
      </c>
      <c r="G157" s="1"/>
      <c r="H157" s="1">
        <f t="shared" si="55"/>
        <v>589.68888888888898</v>
      </c>
      <c r="I157" s="2">
        <f t="shared" si="53"/>
        <v>0.8</v>
      </c>
      <c r="J157" s="3">
        <f t="shared" si="34"/>
        <v>80</v>
      </c>
      <c r="K157" s="3">
        <f t="shared" si="56"/>
        <v>-17.571182624817908</v>
      </c>
      <c r="L157" s="3"/>
      <c r="M157" s="6">
        <f t="shared" si="51"/>
        <v>3000</v>
      </c>
      <c r="N157" s="1">
        <f t="shared" si="57"/>
        <v>267.30766666666665</v>
      </c>
      <c r="O157" s="6">
        <f t="shared" si="52"/>
        <v>1850</v>
      </c>
      <c r="P157" s="1">
        <f t="shared" si="31"/>
        <v>145.87059589710194</v>
      </c>
      <c r="Q157" s="1">
        <f t="shared" si="35"/>
        <v>413.17826256376861</v>
      </c>
      <c r="R157" s="3">
        <f t="shared" si="54"/>
        <v>59.025466080538372</v>
      </c>
      <c r="S157" s="3">
        <f t="shared" si="58"/>
        <v>112.31162880106579</v>
      </c>
      <c r="T157" s="1"/>
      <c r="U157" s="1">
        <f t="shared" si="59"/>
        <v>180</v>
      </c>
      <c r="V157" s="1">
        <f t="shared" si="36"/>
        <v>560</v>
      </c>
      <c r="W157" s="1">
        <f t="shared" si="60"/>
        <v>45</v>
      </c>
      <c r="X157" s="3">
        <f t="shared" si="61"/>
        <v>5.3635280095351607</v>
      </c>
      <c r="Y157" s="3">
        <f t="shared" si="45"/>
        <v>87.216924910607872</v>
      </c>
      <c r="Z157" s="3">
        <f t="shared" si="46"/>
        <v>16.6865315852205</v>
      </c>
      <c r="AA157" s="3">
        <f t="shared" si="47"/>
        <v>1.3408820023837902</v>
      </c>
      <c r="AB157" s="3">
        <f t="shared" si="62"/>
        <v>16.6865315852205</v>
      </c>
      <c r="AC157" s="3">
        <f t="shared" si="63"/>
        <v>74.90529610954205</v>
      </c>
      <c r="AD157" s="1"/>
      <c r="AE157" s="1">
        <f>AE156+B157</f>
        <v>40386</v>
      </c>
      <c r="AF157" s="1">
        <f>AF156+B157*(1-I157)</f>
        <v>18909.490909090913</v>
      </c>
      <c r="AG157" s="1">
        <f>AG156+C157-D157-W157</f>
        <v>12076.509090909087</v>
      </c>
      <c r="AH157" s="1">
        <f>AH156+E157</f>
        <v>32001031</v>
      </c>
      <c r="AI157" s="1">
        <f>E157/170</f>
        <v>2759.0294117647059</v>
      </c>
      <c r="AK157" s="5">
        <f>U157-V157</f>
        <v>-380</v>
      </c>
      <c r="AL157" s="5">
        <f>AL156+C157-D157-AK157</f>
        <v>29314.177777777801</v>
      </c>
      <c r="AM157" s="5">
        <f>AM156+W157</f>
        <v>18909.490909090913</v>
      </c>
      <c r="AN157" s="5">
        <f>AN156+Q157</f>
        <v>10091.432502950833</v>
      </c>
      <c r="AO157" s="5">
        <f t="shared" si="33"/>
        <v>29000.923412041746</v>
      </c>
      <c r="AS157" s="3">
        <f>100*(C157-B157)/D157</f>
        <v>87.216924910607872</v>
      </c>
      <c r="AT157" s="3">
        <f>100*B157/D157</f>
        <v>6.7044100119189514</v>
      </c>
    </row>
    <row r="158" spans="1:46" x14ac:dyDescent="0.2">
      <c r="A158" s="20">
        <f t="shared" si="50"/>
        <v>44585</v>
      </c>
      <c r="B158" s="10">
        <v>179</v>
      </c>
      <c r="C158" s="11">
        <v>3187</v>
      </c>
      <c r="D158" s="11">
        <v>3390</v>
      </c>
      <c r="E158" s="13">
        <v>288519</v>
      </c>
      <c r="F158" s="1">
        <f t="shared" si="32"/>
        <v>1648.68</v>
      </c>
      <c r="G158" s="1"/>
      <c r="H158" s="1">
        <f t="shared" si="55"/>
        <v>560</v>
      </c>
      <c r="I158" s="2">
        <f t="shared" si="53"/>
        <v>0.8</v>
      </c>
      <c r="J158" s="3">
        <f t="shared" si="34"/>
        <v>80</v>
      </c>
      <c r="K158" s="3">
        <f t="shared" si="56"/>
        <v>-16.519174041297934</v>
      </c>
      <c r="L158" s="3"/>
      <c r="M158" s="6">
        <f t="shared" si="51"/>
        <v>3000</v>
      </c>
      <c r="N158" s="1">
        <f t="shared" si="57"/>
        <v>126.259</v>
      </c>
      <c r="O158" s="6">
        <f t="shared" si="52"/>
        <v>1850</v>
      </c>
      <c r="P158" s="1">
        <f t="shared" si="31"/>
        <v>146.7062911103875</v>
      </c>
      <c r="Q158" s="1">
        <f t="shared" si="35"/>
        <v>272.96529111038751</v>
      </c>
      <c r="R158" s="3">
        <f t="shared" si="54"/>
        <v>38.995041587198216</v>
      </c>
      <c r="S158" s="3">
        <f t="shared" si="58"/>
        <v>108.05207348408223</v>
      </c>
      <c r="T158" s="1"/>
      <c r="U158" s="1">
        <f t="shared" si="59"/>
        <v>143.20000000000002</v>
      </c>
      <c r="V158" s="1">
        <f t="shared" si="36"/>
        <v>502.40000000000003</v>
      </c>
      <c r="W158" s="1">
        <f t="shared" si="60"/>
        <v>35.799999999999983</v>
      </c>
      <c r="X158" s="3">
        <f t="shared" si="61"/>
        <v>4.2241887905604729</v>
      </c>
      <c r="Y158" s="3">
        <f t="shared" si="45"/>
        <v>88.731563421828909</v>
      </c>
      <c r="Z158" s="3">
        <f t="shared" si="46"/>
        <v>14.820058997050149</v>
      </c>
      <c r="AA158" s="3">
        <f t="shared" si="47"/>
        <v>1.0560471976401176</v>
      </c>
      <c r="AB158" s="3">
        <f t="shared" si="62"/>
        <v>14.820058997050147</v>
      </c>
      <c r="AC158" s="3">
        <f t="shared" si="63"/>
        <v>80.679489937746681</v>
      </c>
      <c r="AD158" s="1"/>
      <c r="AE158" s="1">
        <f>AE157+B158</f>
        <v>40565</v>
      </c>
      <c r="AF158" s="1">
        <f>AF157+B158*(1-I158)</f>
        <v>18945.290909090912</v>
      </c>
      <c r="AG158" s="1">
        <f>AG157+C158-D158-W158</f>
        <v>11837.709090909088</v>
      </c>
      <c r="AH158" s="1">
        <f>AH157+E158</f>
        <v>32289550</v>
      </c>
      <c r="AI158" s="1">
        <f>E158/170</f>
        <v>1697.1705882352942</v>
      </c>
      <c r="AK158" s="5">
        <f>U158-V158</f>
        <v>-359.20000000000005</v>
      </c>
      <c r="AL158" s="5">
        <f>AL157+C158-D158-AK158</f>
        <v>29470.377777777801</v>
      </c>
      <c r="AM158" s="5">
        <f>AM157+W158</f>
        <v>18945.290909090912</v>
      </c>
      <c r="AN158" s="5">
        <f>AN157+Q158</f>
        <v>10364.39779406122</v>
      </c>
      <c r="AO158" s="5">
        <f t="shared" si="33"/>
        <v>29309.688703152133</v>
      </c>
      <c r="AS158" s="3">
        <f>100*(C158-B158)/D158</f>
        <v>88.731563421828909</v>
      </c>
      <c r="AT158" s="3">
        <f>100*B158/D158</f>
        <v>5.28023598820059</v>
      </c>
    </row>
    <row r="159" spans="1:46" x14ac:dyDescent="0.2">
      <c r="A159" s="20">
        <f t="shared" si="50"/>
        <v>44592</v>
      </c>
      <c r="B159" s="10">
        <v>185</v>
      </c>
      <c r="C159" s="11">
        <v>3201</v>
      </c>
      <c r="D159" s="11">
        <v>3438</v>
      </c>
      <c r="E159" s="13">
        <v>220642</v>
      </c>
      <c r="F159" s="1">
        <f t="shared" si="32"/>
        <v>1260.8114285714287</v>
      </c>
      <c r="G159" s="1"/>
      <c r="H159" s="1">
        <f t="shared" si="55"/>
        <v>502.40000000000003</v>
      </c>
      <c r="I159" s="2">
        <f t="shared" si="53"/>
        <v>0.8</v>
      </c>
      <c r="J159" s="3">
        <f t="shared" si="34"/>
        <v>80</v>
      </c>
      <c r="K159" s="3">
        <f t="shared" si="56"/>
        <v>-14.613147178592206</v>
      </c>
      <c r="L159" s="3"/>
      <c r="M159" s="6">
        <f t="shared" si="51"/>
        <v>3000</v>
      </c>
      <c r="N159" s="1">
        <f t="shared" si="57"/>
        <v>84.860166666666672</v>
      </c>
      <c r="O159" s="6">
        <f t="shared" si="52"/>
        <v>1850</v>
      </c>
      <c r="P159" s="1">
        <f t="shared" si="31"/>
        <v>147.43375447736892</v>
      </c>
      <c r="Q159" s="1">
        <f t="shared" si="35"/>
        <v>232.29392114403561</v>
      </c>
      <c r="R159" s="3">
        <f t="shared" si="54"/>
        <v>33.184845877719376</v>
      </c>
      <c r="S159" s="3">
        <f t="shared" si="58"/>
        <v>106.75665855567293</v>
      </c>
      <c r="T159" s="1"/>
      <c r="U159" s="1">
        <f t="shared" si="59"/>
        <v>148</v>
      </c>
      <c r="V159" s="1">
        <f t="shared" si="36"/>
        <v>427.64444444444445</v>
      </c>
      <c r="W159" s="1">
        <f t="shared" si="60"/>
        <v>37</v>
      </c>
      <c r="X159" s="3">
        <f t="shared" si="61"/>
        <v>4.3048283885980219</v>
      </c>
      <c r="Y159" s="3">
        <f t="shared" si="45"/>
        <v>87.725421756835374</v>
      </c>
      <c r="Z159" s="3">
        <f t="shared" si="46"/>
        <v>12.438756382909959</v>
      </c>
      <c r="AA159" s="3">
        <f t="shared" si="47"/>
        <v>1.0762070971495055</v>
      </c>
      <c r="AB159" s="3">
        <f t="shared" si="62"/>
        <v>12.438756382909961</v>
      </c>
      <c r="AC159" s="3">
        <f t="shared" si="63"/>
        <v>80.968763201162417</v>
      </c>
      <c r="AD159" s="1"/>
      <c r="AE159" s="1">
        <f>AE158+B159</f>
        <v>40750</v>
      </c>
      <c r="AF159" s="1">
        <f>AF158+B159*(1-I159)</f>
        <v>18982.290909090912</v>
      </c>
      <c r="AG159" s="1">
        <f>AG158+C159-D159-W159</f>
        <v>11563.709090909088</v>
      </c>
      <c r="AH159" s="1">
        <f>AH158+E159</f>
        <v>32510192</v>
      </c>
      <c r="AI159" s="1">
        <f>E159/170</f>
        <v>1297.8941176470589</v>
      </c>
      <c r="AK159" s="5">
        <f>U159-V159</f>
        <v>-279.64444444444445</v>
      </c>
      <c r="AL159" s="5">
        <f>AL158+C159-D159-AK159</f>
        <v>29513.022222222247</v>
      </c>
      <c r="AM159" s="5">
        <f>AM158+W159</f>
        <v>18982.290909090912</v>
      </c>
      <c r="AN159" s="5">
        <f>AN158+Q159</f>
        <v>10596.691715205256</v>
      </c>
      <c r="AO159" s="5">
        <f t="shared" si="33"/>
        <v>29578.982624296168</v>
      </c>
      <c r="AS159" s="3">
        <f>100*(C159-B159)/D159</f>
        <v>87.725421756835374</v>
      </c>
      <c r="AT159" s="3">
        <f>100*B159/D159</f>
        <v>5.3810354857475273</v>
      </c>
    </row>
    <row r="160" spans="1:46" x14ac:dyDescent="0.2">
      <c r="A160" s="20">
        <f t="shared" si="50"/>
        <v>44599</v>
      </c>
      <c r="B160" s="10">
        <v>239</v>
      </c>
      <c r="C160" s="11">
        <v>3282</v>
      </c>
      <c r="D160" s="11">
        <v>3454</v>
      </c>
      <c r="E160" s="13">
        <v>134939</v>
      </c>
      <c r="F160" s="1">
        <f t="shared" si="32"/>
        <v>771.08</v>
      </c>
      <c r="G160" s="1"/>
      <c r="H160" s="1">
        <f t="shared" si="55"/>
        <v>427.64444444444445</v>
      </c>
      <c r="I160" s="2">
        <f t="shared" si="53"/>
        <v>0.8</v>
      </c>
      <c r="J160" s="3">
        <f t="shared" si="34"/>
        <v>80</v>
      </c>
      <c r="K160" s="3">
        <f t="shared" si="56"/>
        <v>-12.381136202792254</v>
      </c>
      <c r="L160" s="3"/>
      <c r="M160" s="6">
        <f t="shared" si="51"/>
        <v>3000</v>
      </c>
      <c r="N160" s="1">
        <f t="shared" si="57"/>
        <v>59.263500000000001</v>
      </c>
      <c r="O160" s="6">
        <f t="shared" si="52"/>
        <v>1850</v>
      </c>
      <c r="P160" s="1">
        <f t="shared" si="31"/>
        <v>148.08614132204494</v>
      </c>
      <c r="Q160" s="1">
        <f t="shared" si="35"/>
        <v>207.34964132204493</v>
      </c>
      <c r="R160" s="3">
        <f t="shared" si="54"/>
        <v>29.621377331720705</v>
      </c>
      <c r="S160" s="3">
        <f t="shared" si="58"/>
        <v>106.00317432895324</v>
      </c>
      <c r="T160" s="1"/>
      <c r="U160" s="1">
        <f t="shared" si="59"/>
        <v>191.20000000000002</v>
      </c>
      <c r="V160" s="1">
        <f t="shared" si="36"/>
        <v>352.88888888888886</v>
      </c>
      <c r="W160" s="1">
        <f t="shared" si="60"/>
        <v>47.799999999999983</v>
      </c>
      <c r="X160" s="3">
        <f t="shared" si="61"/>
        <v>5.5356108859293576</v>
      </c>
      <c r="Y160" s="3">
        <f t="shared" si="45"/>
        <v>88.100752750434282</v>
      </c>
      <c r="Z160" s="3">
        <f t="shared" si="46"/>
        <v>10.216817860129961</v>
      </c>
      <c r="AA160" s="3">
        <f t="shared" si="47"/>
        <v>1.3839027214823387</v>
      </c>
      <c r="AB160" s="3">
        <f t="shared" si="62"/>
        <v>10.216817860129961</v>
      </c>
      <c r="AC160" s="3">
        <f t="shared" si="63"/>
        <v>82.097578421481046</v>
      </c>
      <c r="AD160" s="1"/>
      <c r="AE160" s="1">
        <f>AE159+B160</f>
        <v>40989</v>
      </c>
      <c r="AF160" s="1">
        <f>AF159+B160*(1-I160)</f>
        <v>19030.090909090912</v>
      </c>
      <c r="AG160" s="1">
        <f>AG159+C160-D160-W160</f>
        <v>11343.909090909088</v>
      </c>
      <c r="AH160" s="1">
        <f>AH159+E160</f>
        <v>32645131</v>
      </c>
      <c r="AI160" s="1">
        <f>E160/170</f>
        <v>793.75882352941176</v>
      </c>
      <c r="AK160" s="5">
        <f>U160-V160</f>
        <v>-161.68888888888884</v>
      </c>
      <c r="AL160" s="5">
        <f>AL159+C160-D160-AK160</f>
        <v>29502.711111111141</v>
      </c>
      <c r="AM160" s="5">
        <f>AM159+W160</f>
        <v>19030.090909090912</v>
      </c>
      <c r="AN160" s="5">
        <f>AN159+Q160</f>
        <v>10804.041356527301</v>
      </c>
      <c r="AO160" s="5">
        <f t="shared" si="33"/>
        <v>29834.132265618213</v>
      </c>
      <c r="AS160" s="3">
        <f>100*(C160-B160)/D160</f>
        <v>88.100752750434282</v>
      </c>
      <c r="AT160" s="3">
        <f>100*B160/D160</f>
        <v>6.9195136074116963</v>
      </c>
    </row>
    <row r="161" spans="1:46" x14ac:dyDescent="0.2">
      <c r="A161" s="20">
        <f t="shared" si="50"/>
        <v>44606</v>
      </c>
      <c r="B161" s="10">
        <v>272</v>
      </c>
      <c r="C161" s="11">
        <v>3248</v>
      </c>
      <c r="D161" s="11">
        <v>3447</v>
      </c>
      <c r="E161" s="13">
        <v>72749</v>
      </c>
      <c r="F161" s="1">
        <f t="shared" si="32"/>
        <v>415.70857142857142</v>
      </c>
      <c r="G161" s="1"/>
      <c r="H161" s="1">
        <f t="shared" si="55"/>
        <v>352.88888888888891</v>
      </c>
      <c r="I161" s="2">
        <f t="shared" si="53"/>
        <v>0.8</v>
      </c>
      <c r="J161" s="3">
        <f t="shared" si="34"/>
        <v>80</v>
      </c>
      <c r="K161" s="3">
        <f t="shared" si="56"/>
        <v>-10.237565677078297</v>
      </c>
      <c r="L161" s="3"/>
      <c r="M161" s="6">
        <f t="shared" si="51"/>
        <v>3000</v>
      </c>
      <c r="N161" s="1">
        <f t="shared" si="57"/>
        <v>34.614666666666665</v>
      </c>
      <c r="O161" s="6">
        <f t="shared" si="52"/>
        <v>1850</v>
      </c>
      <c r="P161" s="1">
        <f t="shared" si="31"/>
        <v>148.74574405731033</v>
      </c>
      <c r="Q161" s="1">
        <f t="shared" si="35"/>
        <v>183.360410723977</v>
      </c>
      <c r="R161" s="3">
        <f t="shared" si="54"/>
        <v>26.19434438913957</v>
      </c>
      <c r="S161" s="3">
        <f t="shared" si="58"/>
        <v>105.319420096431</v>
      </c>
      <c r="T161" s="1"/>
      <c r="U161" s="1">
        <f t="shared" si="59"/>
        <v>217.60000000000002</v>
      </c>
      <c r="V161" s="1">
        <f t="shared" si="36"/>
        <v>283.28888888888889</v>
      </c>
      <c r="W161" s="1">
        <f t="shared" si="60"/>
        <v>54.399999999999977</v>
      </c>
      <c r="X161" s="3">
        <f t="shared" si="61"/>
        <v>6.3127357122135201</v>
      </c>
      <c r="Y161" s="3">
        <f t="shared" si="45"/>
        <v>86.335944299390775</v>
      </c>
      <c r="Z161" s="3">
        <f t="shared" si="46"/>
        <v>8.218418592657061</v>
      </c>
      <c r="AA161" s="3">
        <f t="shared" si="47"/>
        <v>1.5781839280533791</v>
      </c>
      <c r="AB161" s="3">
        <f t="shared" si="62"/>
        <v>8.218418592657061</v>
      </c>
      <c r="AC161" s="3">
        <f t="shared" si="63"/>
        <v>81.016524202959758</v>
      </c>
      <c r="AD161" s="1"/>
      <c r="AE161" s="1">
        <f>AE160+B161</f>
        <v>41261</v>
      </c>
      <c r="AF161" s="1">
        <f>AF160+B161*(1-I161)</f>
        <v>19084.490909090913</v>
      </c>
      <c r="AG161" s="1">
        <f>AG160+C161-D161-W161</f>
        <v>11090.509090909089</v>
      </c>
      <c r="AH161" s="1">
        <f>AH160+E161</f>
        <v>32717880</v>
      </c>
      <c r="AI161" s="1">
        <f>E161/170</f>
        <v>427.93529411764706</v>
      </c>
      <c r="AK161" s="5">
        <f>U161-V161</f>
        <v>-65.688888888888869</v>
      </c>
      <c r="AL161" s="5">
        <f>AL160+C161-D161-AK161</f>
        <v>29369.400000000031</v>
      </c>
      <c r="AM161" s="5">
        <f>AM160+W161</f>
        <v>19084.490909090913</v>
      </c>
      <c r="AN161" s="5">
        <f>AN160+Q161</f>
        <v>10987.401767251278</v>
      </c>
      <c r="AO161" s="5">
        <f t="shared" si="33"/>
        <v>30071.892676342191</v>
      </c>
      <c r="AS161" s="3">
        <f>100*(C161-B161)/D161</f>
        <v>86.335944299390775</v>
      </c>
      <c r="AT161" s="3">
        <f>100*B161/D161</f>
        <v>7.8909196402668984</v>
      </c>
    </row>
    <row r="162" spans="1:46" x14ac:dyDescent="0.2">
      <c r="A162" s="20">
        <f t="shared" si="50"/>
        <v>44613</v>
      </c>
      <c r="B162" s="10">
        <v>289</v>
      </c>
      <c r="C162" s="11">
        <v>3374</v>
      </c>
      <c r="D162" s="11">
        <v>3455</v>
      </c>
      <c r="E162" s="13">
        <v>57933</v>
      </c>
      <c r="F162" s="1">
        <f t="shared" si="32"/>
        <v>331.04571428571427</v>
      </c>
      <c r="G162" s="1"/>
      <c r="H162" s="1">
        <f t="shared" si="55"/>
        <v>283.28888888888895</v>
      </c>
      <c r="I162" s="2">
        <f t="shared" si="53"/>
        <v>0.8</v>
      </c>
      <c r="J162" s="3">
        <f t="shared" si="34"/>
        <v>80</v>
      </c>
      <c r="K162" s="3">
        <f t="shared" si="56"/>
        <v>-8.1993889692876678</v>
      </c>
      <c r="L162" s="3"/>
      <c r="M162" s="6">
        <f t="shared" si="51"/>
        <v>3000</v>
      </c>
      <c r="N162" s="1">
        <f t="shared" si="57"/>
        <v>21.780333333333335</v>
      </c>
      <c r="O162" s="6">
        <f t="shared" si="52"/>
        <v>1850</v>
      </c>
      <c r="P162" s="1">
        <f t="shared" si="31"/>
        <v>149.42565288179745</v>
      </c>
      <c r="Q162" s="1">
        <f t="shared" si="35"/>
        <v>171.20598621513079</v>
      </c>
      <c r="R162" s="3">
        <f t="shared" si="54"/>
        <v>24.45799803073297</v>
      </c>
      <c r="S162" s="3">
        <f t="shared" si="58"/>
        <v>104.95531074428743</v>
      </c>
      <c r="T162" s="1"/>
      <c r="U162" s="1">
        <f t="shared" si="59"/>
        <v>231.20000000000002</v>
      </c>
      <c r="V162" s="1">
        <f t="shared" si="36"/>
        <v>239.46666666666664</v>
      </c>
      <c r="W162" s="1">
        <f t="shared" si="60"/>
        <v>57.799999999999983</v>
      </c>
      <c r="X162" s="3">
        <f t="shared" si="61"/>
        <v>6.6917510853835021</v>
      </c>
      <c r="Y162" s="3">
        <f t="shared" si="45"/>
        <v>89.290882778581761</v>
      </c>
      <c r="Z162" s="3">
        <f t="shared" si="46"/>
        <v>6.9310178485287022</v>
      </c>
      <c r="AA162" s="3">
        <f t="shared" si="47"/>
        <v>1.6729377713458751</v>
      </c>
      <c r="AB162" s="3">
        <f t="shared" si="62"/>
        <v>6.9310178485287013</v>
      </c>
      <c r="AC162" s="3">
        <f t="shared" si="63"/>
        <v>84.33557203429433</v>
      </c>
      <c r="AD162" s="1"/>
      <c r="AE162" s="1">
        <f>AE161+B162</f>
        <v>41550</v>
      </c>
      <c r="AF162" s="1">
        <f>AF161+B162*(1-I162)</f>
        <v>19142.290909090912</v>
      </c>
      <c r="AG162" s="1">
        <f>AG161+C162-D162-W162</f>
        <v>10951.709090909089</v>
      </c>
      <c r="AH162" s="1">
        <f>AH161+E162</f>
        <v>32775813</v>
      </c>
      <c r="AI162" s="1">
        <f>E162/170</f>
        <v>340.7823529411765</v>
      </c>
      <c r="AK162" s="5">
        <f>U162-V162</f>
        <v>-8.2666666666666231</v>
      </c>
      <c r="AL162" s="5">
        <f>AL161+C162-D162-AK162</f>
        <v>29296.666666666697</v>
      </c>
      <c r="AM162" s="5">
        <f>AM161+W162</f>
        <v>19142.290909090912</v>
      </c>
      <c r="AN162" s="5">
        <f>AN161+Q162</f>
        <v>11158.607753466409</v>
      </c>
      <c r="AO162" s="5">
        <f t="shared" si="33"/>
        <v>30300.898662557323</v>
      </c>
      <c r="AS162" s="3">
        <f>100*(C162-B162)/D162</f>
        <v>89.290882778581761</v>
      </c>
      <c r="AT162" s="3">
        <f>100*B162/D162</f>
        <v>8.3646888567293782</v>
      </c>
    </row>
    <row r="163" spans="1:46" x14ac:dyDescent="0.2">
      <c r="A163" s="20">
        <f t="shared" si="50"/>
        <v>44620</v>
      </c>
      <c r="B163" s="10">
        <v>250</v>
      </c>
      <c r="C163" s="11">
        <v>3347</v>
      </c>
      <c r="D163" s="11">
        <v>3433</v>
      </c>
      <c r="E163" s="13">
        <v>85689</v>
      </c>
      <c r="F163" s="1">
        <f t="shared" si="32"/>
        <v>489.6514285714286</v>
      </c>
      <c r="G163" s="1"/>
      <c r="H163" s="1">
        <f t="shared" si="55"/>
        <v>239.4666666666667</v>
      </c>
      <c r="I163" s="2">
        <f t="shared" si="53"/>
        <v>0.8</v>
      </c>
      <c r="J163" s="3">
        <f t="shared" si="34"/>
        <v>80</v>
      </c>
      <c r="K163" s="3">
        <f t="shared" si="56"/>
        <v>-6.9754345082046809</v>
      </c>
      <c r="L163" s="3"/>
      <c r="M163" s="6">
        <f t="shared" si="51"/>
        <v>3000</v>
      </c>
      <c r="N163" s="1">
        <f t="shared" si="57"/>
        <v>23.937000000000001</v>
      </c>
      <c r="O163" s="6">
        <f t="shared" si="52"/>
        <v>1850</v>
      </c>
      <c r="P163" s="1">
        <f t="shared" si="31"/>
        <v>150.13469879518073</v>
      </c>
      <c r="Q163" s="1">
        <f t="shared" si="35"/>
        <v>174.07169879518074</v>
      </c>
      <c r="R163" s="3">
        <f t="shared" si="54"/>
        <v>24.867385542168677</v>
      </c>
      <c r="S163" s="3">
        <f t="shared" si="58"/>
        <v>105.07054176507955</v>
      </c>
      <c r="T163" s="1"/>
      <c r="U163" s="1">
        <f t="shared" si="59"/>
        <v>200</v>
      </c>
      <c r="V163" s="1">
        <f t="shared" si="36"/>
        <v>208.71111111111114</v>
      </c>
      <c r="W163" s="1">
        <f t="shared" si="60"/>
        <v>50</v>
      </c>
      <c r="X163" s="3">
        <f t="shared" si="61"/>
        <v>5.8258083309059128</v>
      </c>
      <c r="Y163" s="3">
        <f t="shared" si="45"/>
        <v>90.212642004078063</v>
      </c>
      <c r="Z163" s="3">
        <f t="shared" si="46"/>
        <v>6.0795546493187045</v>
      </c>
      <c r="AA163" s="3">
        <f t="shared" si="47"/>
        <v>1.4564520827264782</v>
      </c>
      <c r="AB163" s="3">
        <f t="shared" si="62"/>
        <v>6.0795546493187045</v>
      </c>
      <c r="AC163" s="3">
        <f t="shared" si="63"/>
        <v>85.142100238998509</v>
      </c>
      <c r="AD163" s="1"/>
      <c r="AE163" s="1">
        <f>AE162+B163</f>
        <v>41800</v>
      </c>
      <c r="AF163" s="1">
        <f>AF162+B163*(1-I163)</f>
        <v>19192.290909090912</v>
      </c>
      <c r="AG163" s="1">
        <f>AG162+C163-D163-W163</f>
        <v>10815.709090909089</v>
      </c>
      <c r="AH163" s="1">
        <f>AH162+E163</f>
        <v>32861502</v>
      </c>
      <c r="AI163" s="1">
        <f>E163/170</f>
        <v>504.0529411764706</v>
      </c>
      <c r="AK163" s="5">
        <f>U163-V163</f>
        <v>-8.711111111111137</v>
      </c>
      <c r="AL163" s="5">
        <f>AL162+C163-D163-AK163</f>
        <v>29219.377777777809</v>
      </c>
      <c r="AM163" s="5">
        <f>AM162+W163</f>
        <v>19192.290909090912</v>
      </c>
      <c r="AN163" s="5">
        <f>AN162+Q163</f>
        <v>11332.679452261589</v>
      </c>
      <c r="AO163" s="5">
        <f t="shared" si="33"/>
        <v>30524.970361352502</v>
      </c>
      <c r="AS163" s="3">
        <f>100*(C163-B163)/D163</f>
        <v>90.212642004078063</v>
      </c>
      <c r="AT163" s="3">
        <f>100*B163/D163</f>
        <v>7.2822604136323914</v>
      </c>
    </row>
    <row r="164" spans="1:46" x14ac:dyDescent="0.2">
      <c r="A164" s="20">
        <f t="shared" si="50"/>
        <v>44627</v>
      </c>
      <c r="B164" s="10">
        <v>234</v>
      </c>
      <c r="C164" s="11">
        <v>3231</v>
      </c>
      <c r="D164" s="11">
        <v>3397</v>
      </c>
      <c r="E164" s="13">
        <v>190818</v>
      </c>
      <c r="F164" s="1">
        <f t="shared" si="32"/>
        <v>1090.3885714285714</v>
      </c>
      <c r="G164" s="1"/>
      <c r="H164" s="1">
        <f t="shared" si="55"/>
        <v>208.71111111111111</v>
      </c>
      <c r="I164" s="2">
        <f t="shared" si="53"/>
        <v>0.8</v>
      </c>
      <c r="J164" s="3">
        <f t="shared" si="34"/>
        <v>80</v>
      </c>
      <c r="K164" s="3">
        <f t="shared" si="56"/>
        <v>-6.1439832531972653</v>
      </c>
      <c r="L164" s="3"/>
      <c r="M164" s="6">
        <f t="shared" si="51"/>
        <v>3000</v>
      </c>
      <c r="N164" s="1">
        <f t="shared" si="57"/>
        <v>46.084499999999998</v>
      </c>
      <c r="O164" s="6">
        <f t="shared" si="52"/>
        <v>1850</v>
      </c>
      <c r="P164" s="1">
        <f t="shared" si="31"/>
        <v>150.91661348095082</v>
      </c>
      <c r="Q164" s="1">
        <f t="shared" si="35"/>
        <v>197.00111348095081</v>
      </c>
      <c r="R164" s="3">
        <f t="shared" si="54"/>
        <v>28.143016211564401</v>
      </c>
      <c r="S164" s="3">
        <f t="shared" si="58"/>
        <v>105.7992673971431</v>
      </c>
      <c r="T164" s="1"/>
      <c r="U164" s="1">
        <f t="shared" si="59"/>
        <v>187.20000000000002</v>
      </c>
      <c r="V164" s="1">
        <f t="shared" si="36"/>
        <v>192.71111111111111</v>
      </c>
      <c r="W164" s="1">
        <f t="shared" si="60"/>
        <v>46.799999999999983</v>
      </c>
      <c r="X164" s="3">
        <f t="shared" si="61"/>
        <v>5.510744774801295</v>
      </c>
      <c r="Y164" s="3">
        <f t="shared" si="45"/>
        <v>88.224904327347659</v>
      </c>
      <c r="Z164" s="3">
        <f t="shared" si="46"/>
        <v>5.6729794262911719</v>
      </c>
      <c r="AA164" s="3">
        <f t="shared" si="47"/>
        <v>1.3776861937003233</v>
      </c>
      <c r="AB164" s="3">
        <f t="shared" si="62"/>
        <v>5.6729794262911719</v>
      </c>
      <c r="AC164" s="3">
        <f t="shared" si="63"/>
        <v>82.425636930204575</v>
      </c>
      <c r="AD164" s="1"/>
      <c r="AE164" s="1">
        <f>AE163+B164</f>
        <v>42034</v>
      </c>
      <c r="AF164" s="1">
        <f>AF163+B164*(1-I164)</f>
        <v>19239.090909090912</v>
      </c>
      <c r="AG164" s="1">
        <f>AG163+C164-D164-W164</f>
        <v>10602.90909090909</v>
      </c>
      <c r="AH164" s="1">
        <f>AH163+E164</f>
        <v>33052320</v>
      </c>
      <c r="AI164" s="1">
        <f>E164/170</f>
        <v>1122.4588235294118</v>
      </c>
      <c r="AK164" s="5">
        <f>U164-V164</f>
        <v>-5.5111111111110915</v>
      </c>
      <c r="AL164" s="5">
        <f>AL163+C164-D164-AK164</f>
        <v>29058.88888888892</v>
      </c>
      <c r="AM164" s="5">
        <f>AM163+W164</f>
        <v>19239.090909090912</v>
      </c>
      <c r="AN164" s="5">
        <f>AN163+Q164</f>
        <v>11529.680565742539</v>
      </c>
      <c r="AO164" s="5">
        <f t="shared" si="33"/>
        <v>30768.771474833451</v>
      </c>
      <c r="AS164" s="3">
        <f>100*(C164-B164)/D164</f>
        <v>88.224904327347659</v>
      </c>
      <c r="AT164" s="3">
        <f>100*B164/D164</f>
        <v>6.888430968501619</v>
      </c>
    </row>
    <row r="165" spans="1:46" x14ac:dyDescent="0.2">
      <c r="A165" s="20">
        <f t="shared" si="50"/>
        <v>44634</v>
      </c>
      <c r="B165" s="10">
        <v>309</v>
      </c>
      <c r="C165" s="11">
        <v>3381</v>
      </c>
      <c r="D165" s="11">
        <v>3360</v>
      </c>
      <c r="E165" s="13">
        <v>295418</v>
      </c>
      <c r="F165" s="1">
        <f t="shared" si="32"/>
        <v>1688.1028571428571</v>
      </c>
      <c r="G165" s="1"/>
      <c r="H165" s="1">
        <f t="shared" si="55"/>
        <v>192.71111111111111</v>
      </c>
      <c r="I165" s="2">
        <f t="shared" si="53"/>
        <v>0.8</v>
      </c>
      <c r="J165" s="3">
        <f t="shared" si="34"/>
        <v>80</v>
      </c>
      <c r="K165" s="3">
        <f t="shared" si="56"/>
        <v>-5.7354497354497349</v>
      </c>
      <c r="L165" s="3"/>
      <c r="M165" s="6">
        <f t="shared" si="51"/>
        <v>3000</v>
      </c>
      <c r="N165" s="1">
        <f t="shared" si="57"/>
        <v>81.039333333333332</v>
      </c>
      <c r="O165" s="6">
        <f t="shared" si="52"/>
        <v>1850</v>
      </c>
      <c r="P165" s="1">
        <f t="shared" si="31"/>
        <v>151.67971344838816</v>
      </c>
      <c r="Q165" s="1">
        <f t="shared" si="35"/>
        <v>232.71904678172149</v>
      </c>
      <c r="R165" s="3">
        <f t="shared" si="54"/>
        <v>33.245578111674497</v>
      </c>
      <c r="S165" s="3">
        <f t="shared" si="58"/>
        <v>106.92616210659884</v>
      </c>
      <c r="T165" s="1"/>
      <c r="U165" s="1">
        <f t="shared" si="59"/>
        <v>247.20000000000002</v>
      </c>
      <c r="V165" s="1">
        <f t="shared" si="36"/>
        <v>193.95555555555558</v>
      </c>
      <c r="W165" s="1">
        <f t="shared" si="60"/>
        <v>61.799999999999983</v>
      </c>
      <c r="X165" s="3">
        <f t="shared" si="61"/>
        <v>7.3571428571428568</v>
      </c>
      <c r="Y165" s="3">
        <f t="shared" si="45"/>
        <v>91.428571428571431</v>
      </c>
      <c r="Z165" s="3">
        <f t="shared" si="46"/>
        <v>5.7724867724867739</v>
      </c>
      <c r="AA165" s="3">
        <f t="shared" si="47"/>
        <v>1.8392857142857137</v>
      </c>
      <c r="AB165" s="3">
        <f t="shared" si="62"/>
        <v>5.772486772486773</v>
      </c>
      <c r="AC165" s="3">
        <f t="shared" si="63"/>
        <v>84.502409321972578</v>
      </c>
      <c r="AD165" s="1"/>
      <c r="AE165" s="1">
        <f>AE164+B165</f>
        <v>42343</v>
      </c>
      <c r="AF165" s="1">
        <f>AF164+B165*(1-I165)</f>
        <v>19300.890909090911</v>
      </c>
      <c r="AG165" s="1">
        <f>AG164+C165-D165-W165</f>
        <v>10562.109090909091</v>
      </c>
      <c r="AH165" s="1">
        <f>AH164+E165</f>
        <v>33347738</v>
      </c>
      <c r="AI165" s="1">
        <f>E165/170</f>
        <v>1737.7529411764706</v>
      </c>
      <c r="AK165" s="5">
        <f>U165-V165</f>
        <v>53.24444444444444</v>
      </c>
      <c r="AL165" s="5">
        <f>AL164+C165-D165-AK165</f>
        <v>29026.644444444475</v>
      </c>
      <c r="AM165" s="5">
        <f>AM164+W165</f>
        <v>19300.890909090911</v>
      </c>
      <c r="AN165" s="5">
        <f>AN164+Q165</f>
        <v>11762.399612524261</v>
      </c>
      <c r="AO165" s="5">
        <f t="shared" si="33"/>
        <v>31063.29052161517</v>
      </c>
      <c r="AS165" s="3">
        <f>100*(C165-B165)/D165</f>
        <v>91.428571428571431</v>
      </c>
      <c r="AT165" s="3">
        <f>100*B165/D165</f>
        <v>9.1964285714285712</v>
      </c>
    </row>
    <row r="166" spans="1:46" x14ac:dyDescent="0.2">
      <c r="A166" s="20">
        <f t="shared" si="50"/>
        <v>44641</v>
      </c>
      <c r="B166" s="10">
        <v>407</v>
      </c>
      <c r="C166" s="11">
        <v>3593</v>
      </c>
      <c r="D166" s="11">
        <v>3298</v>
      </c>
      <c r="E166" s="13">
        <v>349558</v>
      </c>
      <c r="F166" s="1">
        <f t="shared" si="32"/>
        <v>1997.4742857142858</v>
      </c>
      <c r="G166" s="1"/>
      <c r="H166" s="1">
        <f t="shared" si="55"/>
        <v>193.95555555555558</v>
      </c>
      <c r="I166" s="2">
        <f t="shared" si="53"/>
        <v>0.8</v>
      </c>
      <c r="J166" s="3">
        <f t="shared" ref="J166:J207" si="64">I166*100</f>
        <v>80</v>
      </c>
      <c r="K166" s="3">
        <f t="shared" si="56"/>
        <v>-5.8810053230914363</v>
      </c>
      <c r="L166" s="3"/>
      <c r="M166" s="6">
        <f t="shared" si="51"/>
        <v>3000</v>
      </c>
      <c r="N166" s="1">
        <f t="shared" si="57"/>
        <v>107.496</v>
      </c>
      <c r="O166" s="6">
        <f t="shared" si="52"/>
        <v>1850</v>
      </c>
      <c r="P166" s="1">
        <f t="shared" si="31"/>
        <v>152.39678931943993</v>
      </c>
      <c r="Q166" s="1">
        <f t="shared" si="35"/>
        <v>259.89278931943994</v>
      </c>
      <c r="R166" s="3">
        <f t="shared" ref="R166:R197" si="65">Q166/7</f>
        <v>37.12754133134856</v>
      </c>
      <c r="S166" s="3">
        <f t="shared" si="58"/>
        <v>107.88031501878228</v>
      </c>
      <c r="T166" s="1"/>
      <c r="U166" s="1">
        <f t="shared" si="59"/>
        <v>325.60000000000002</v>
      </c>
      <c r="V166" s="1">
        <f t="shared" si="36"/>
        <v>210.13333333333335</v>
      </c>
      <c r="W166" s="1">
        <f t="shared" si="60"/>
        <v>81.399999999999977</v>
      </c>
      <c r="X166" s="3">
        <f t="shared" si="61"/>
        <v>9.8726500909642212</v>
      </c>
      <c r="Y166" s="3">
        <f t="shared" si="45"/>
        <v>96.604002425712551</v>
      </c>
      <c r="Z166" s="3">
        <f t="shared" si="46"/>
        <v>6.3715383060440685</v>
      </c>
      <c r="AA166" s="3">
        <f t="shared" si="47"/>
        <v>2.4681625227410549</v>
      </c>
      <c r="AB166" s="3">
        <f t="shared" si="62"/>
        <v>6.3715383060440676</v>
      </c>
      <c r="AC166" s="3">
        <f t="shared" si="63"/>
        <v>88.723687406930267</v>
      </c>
      <c r="AD166" s="1"/>
      <c r="AE166" s="1">
        <f>AE165+B166</f>
        <v>42750</v>
      </c>
      <c r="AF166" s="1">
        <f>AF165+B166*(1-I166)</f>
        <v>19382.290909090912</v>
      </c>
      <c r="AG166" s="1">
        <f>AG165+C166-D166-W166</f>
        <v>10775.709090909091</v>
      </c>
      <c r="AH166" s="1">
        <f>AH165+E166</f>
        <v>33697296</v>
      </c>
      <c r="AI166" s="1">
        <f>E166/170</f>
        <v>2056.2235294117645</v>
      </c>
      <c r="AK166" s="5">
        <f>U166-V166</f>
        <v>115.46666666666667</v>
      </c>
      <c r="AL166" s="5">
        <f>AL165+C166-D166-AK166</f>
        <v>29206.177777777808</v>
      </c>
      <c r="AM166" s="5">
        <f>AM165+W166</f>
        <v>19382.290909090912</v>
      </c>
      <c r="AN166" s="5">
        <f>AN165+Q166</f>
        <v>12022.292401843701</v>
      </c>
      <c r="AO166" s="5">
        <f t="shared" si="33"/>
        <v>31404.583310934613</v>
      </c>
      <c r="AS166" s="3">
        <f>100*(C166-B166)/D166</f>
        <v>96.604002425712551</v>
      </c>
      <c r="AT166" s="3">
        <f>100*B166/D166</f>
        <v>12.340812613705276</v>
      </c>
    </row>
    <row r="167" spans="1:46" x14ac:dyDescent="0.2">
      <c r="A167" s="20">
        <f t="shared" si="50"/>
        <v>44648</v>
      </c>
      <c r="B167" s="10">
        <v>387</v>
      </c>
      <c r="C167" s="11">
        <v>3617</v>
      </c>
      <c r="D167" s="11">
        <v>3217</v>
      </c>
      <c r="E167" s="13">
        <v>383544</v>
      </c>
      <c r="F167" s="1">
        <f t="shared" si="32"/>
        <v>2191.6799999999998</v>
      </c>
      <c r="G167" s="1"/>
      <c r="H167" s="1">
        <f t="shared" si="55"/>
        <v>210.13333333333333</v>
      </c>
      <c r="I167" s="2">
        <f t="shared" si="53"/>
        <v>0.8</v>
      </c>
      <c r="J167" s="3">
        <f t="shared" si="64"/>
        <v>80</v>
      </c>
      <c r="K167" s="3">
        <f t="shared" si="56"/>
        <v>-6.531965599419749</v>
      </c>
      <c r="L167" s="3"/>
      <c r="M167" s="6">
        <f t="shared" si="51"/>
        <v>3000</v>
      </c>
      <c r="N167" s="1">
        <f t="shared" si="57"/>
        <v>122.18366666666667</v>
      </c>
      <c r="O167" s="6">
        <f t="shared" si="52"/>
        <v>1850</v>
      </c>
      <c r="P167" s="1">
        <f t="shared" ref="P167:P230" si="66">AVERAGE(E67:E149)/O167</f>
        <v>154.14474763920546</v>
      </c>
      <c r="Q167" s="1">
        <f t="shared" si="35"/>
        <v>276.32841430587212</v>
      </c>
      <c r="R167" s="3">
        <f t="shared" si="65"/>
        <v>39.475487757981732</v>
      </c>
      <c r="S167" s="3">
        <f t="shared" si="58"/>
        <v>108.58963053484216</v>
      </c>
      <c r="T167" s="1"/>
      <c r="U167" s="1">
        <f t="shared" si="59"/>
        <v>309.60000000000002</v>
      </c>
      <c r="V167" s="1">
        <f t="shared" si="36"/>
        <v>228.62222222222221</v>
      </c>
      <c r="W167" s="1">
        <f t="shared" si="60"/>
        <v>77.399999999999977</v>
      </c>
      <c r="X167" s="3">
        <f t="shared" si="61"/>
        <v>9.6238731737643786</v>
      </c>
      <c r="Y167" s="3">
        <f t="shared" si="45"/>
        <v>100.40410320174075</v>
      </c>
      <c r="Z167" s="3">
        <f t="shared" si="46"/>
        <v>7.1066901530065962</v>
      </c>
      <c r="AA167" s="3">
        <f t="shared" si="47"/>
        <v>2.4059682934410938</v>
      </c>
      <c r="AB167" s="3">
        <f t="shared" si="62"/>
        <v>7.1066901530065962</v>
      </c>
      <c r="AC167" s="3">
        <f t="shared" si="63"/>
        <v>91.814472666898595</v>
      </c>
      <c r="AD167" s="1"/>
      <c r="AE167" s="1">
        <f>AE166+B167</f>
        <v>43137</v>
      </c>
      <c r="AF167" s="1">
        <f>AF166+B167*(1-I167)</f>
        <v>19459.690909090914</v>
      </c>
      <c r="AG167" s="1">
        <f>AG166+C167-D167-W167</f>
        <v>11098.309090909092</v>
      </c>
      <c r="AH167" s="1">
        <f>AH166+E167</f>
        <v>34080840</v>
      </c>
      <c r="AI167" s="1">
        <f>E167/170</f>
        <v>2256.1411764705881</v>
      </c>
      <c r="AK167" s="5">
        <f>U167-V167</f>
        <v>80.977777777777817</v>
      </c>
      <c r="AL167" s="5">
        <f>AL166+C167-D167-AK167</f>
        <v>29525.200000000026</v>
      </c>
      <c r="AM167" s="5">
        <f>AM166+W167</f>
        <v>19459.690909090914</v>
      </c>
      <c r="AN167" s="5">
        <f>AN166+Q167</f>
        <v>12298.620816149572</v>
      </c>
      <c r="AO167" s="5">
        <f t="shared" si="33"/>
        <v>31758.311725240485</v>
      </c>
      <c r="AS167" s="3">
        <f>100*(C167-B167)/D167</f>
        <v>100.40410320174075</v>
      </c>
      <c r="AT167" s="3">
        <f>100*B167/D167</f>
        <v>12.02984146720547</v>
      </c>
    </row>
    <row r="168" spans="1:46" x14ac:dyDescent="0.2">
      <c r="A168" s="20">
        <f t="shared" si="50"/>
        <v>44655</v>
      </c>
      <c r="B168" s="10">
        <v>336</v>
      </c>
      <c r="C168" s="11">
        <v>3558</v>
      </c>
      <c r="D168" s="11">
        <v>3146</v>
      </c>
      <c r="E168" s="13">
        <v>320757</v>
      </c>
      <c r="F168" s="1">
        <f t="shared" ref="F168:F207" si="67">E168/175</f>
        <v>1832.8971428571429</v>
      </c>
      <c r="G168" s="1"/>
      <c r="H168" s="1">
        <f t="shared" si="55"/>
        <v>228.62222222222221</v>
      </c>
      <c r="I168" s="2">
        <f t="shared" si="53"/>
        <v>0.8</v>
      </c>
      <c r="J168" s="3">
        <f t="shared" si="64"/>
        <v>80</v>
      </c>
      <c r="K168" s="3">
        <f t="shared" si="56"/>
        <v>-7.2670763579854487</v>
      </c>
      <c r="L168" s="3"/>
      <c r="M168" s="6">
        <f t="shared" si="51"/>
        <v>3000</v>
      </c>
      <c r="N168" s="1">
        <f t="shared" si="57"/>
        <v>117.3835</v>
      </c>
      <c r="O168" s="6">
        <f t="shared" si="52"/>
        <v>1850</v>
      </c>
      <c r="P168" s="1">
        <f t="shared" si="66"/>
        <v>156.73526538586779</v>
      </c>
      <c r="Q168" s="1">
        <f t="shared" si="35"/>
        <v>274.11876538586779</v>
      </c>
      <c r="R168" s="3">
        <f t="shared" si="65"/>
        <v>39.159823626552544</v>
      </c>
      <c r="S168" s="3">
        <f t="shared" si="58"/>
        <v>108.71324746935372</v>
      </c>
      <c r="T168" s="1"/>
      <c r="U168" s="1">
        <f t="shared" si="59"/>
        <v>268.8</v>
      </c>
      <c r="V168" s="1">
        <f t="shared" si="36"/>
        <v>242.04444444444445</v>
      </c>
      <c r="W168" s="1">
        <f t="shared" si="60"/>
        <v>67.199999999999989</v>
      </c>
      <c r="X168" s="3">
        <f t="shared" si="61"/>
        <v>8.5441830896376345</v>
      </c>
      <c r="Y168" s="3">
        <f t="shared" si="45"/>
        <v>102.41576605212968</v>
      </c>
      <c r="Z168" s="3">
        <f t="shared" si="46"/>
        <v>7.6937204209931487</v>
      </c>
      <c r="AA168" s="3">
        <f t="shared" si="47"/>
        <v>2.1360457724094086</v>
      </c>
      <c r="AB168" s="3">
        <f t="shared" si="62"/>
        <v>7.6937204209931487</v>
      </c>
      <c r="AC168" s="3">
        <f t="shared" si="63"/>
        <v>93.702518582775966</v>
      </c>
      <c r="AD168" s="1"/>
      <c r="AE168" s="1">
        <f>AE167+B168</f>
        <v>43473</v>
      </c>
      <c r="AF168" s="1">
        <f>AF167+B168*(1-I168)</f>
        <v>19526.890909090915</v>
      </c>
      <c r="AG168" s="1">
        <f>AG167+C168-D168-W168</f>
        <v>11443.109090909091</v>
      </c>
      <c r="AH168" s="1">
        <f>AH167+E168</f>
        <v>34401597</v>
      </c>
      <c r="AI168" s="1">
        <f>E168/170</f>
        <v>1886.8058823529411</v>
      </c>
      <c r="AK168" s="5">
        <f>U168-V168</f>
        <v>26.75555555555556</v>
      </c>
      <c r="AL168" s="5">
        <f>AL167+C168-D168-AK168</f>
        <v>29910.444444444471</v>
      </c>
      <c r="AM168" s="5">
        <f>AM167+W168</f>
        <v>19526.890909090915</v>
      </c>
      <c r="AN168" s="5">
        <f>AN167+Q168</f>
        <v>12572.739581535439</v>
      </c>
      <c r="AO168" s="5">
        <f t="shared" ref="AO168:AO202" si="68">AM168+AN168</f>
        <v>32099.630490626354</v>
      </c>
      <c r="AS168" s="3">
        <f>100*(C168-B168)/D168</f>
        <v>102.41576605212968</v>
      </c>
      <c r="AT168" s="3">
        <f>100*B168/D168</f>
        <v>10.680228862047043</v>
      </c>
    </row>
    <row r="169" spans="1:46" x14ac:dyDescent="0.2">
      <c r="A169" s="20">
        <f t="shared" si="50"/>
        <v>44662</v>
      </c>
      <c r="B169" s="10">
        <v>287</v>
      </c>
      <c r="C169" s="11">
        <v>3566</v>
      </c>
      <c r="D169" s="11">
        <v>3066</v>
      </c>
      <c r="E169" s="13">
        <v>235594</v>
      </c>
      <c r="F169" s="1">
        <f t="shared" si="67"/>
        <v>1346.2514285714285</v>
      </c>
      <c r="G169" s="1"/>
      <c r="H169" s="1">
        <f t="shared" si="55"/>
        <v>242.04444444444445</v>
      </c>
      <c r="I169" s="2">
        <f t="shared" si="53"/>
        <v>0.8</v>
      </c>
      <c r="J169" s="3">
        <f t="shared" si="64"/>
        <v>80</v>
      </c>
      <c r="K169" s="3">
        <f t="shared" si="56"/>
        <v>-7.8944698122780324</v>
      </c>
      <c r="L169" s="3"/>
      <c r="M169" s="6">
        <f t="shared" si="51"/>
        <v>3000</v>
      </c>
      <c r="N169" s="1">
        <f t="shared" si="57"/>
        <v>92.725166666666667</v>
      </c>
      <c r="O169" s="6">
        <f t="shared" si="52"/>
        <v>1850</v>
      </c>
      <c r="P169" s="1">
        <f t="shared" si="66"/>
        <v>160.68425268642136</v>
      </c>
      <c r="Q169" s="1">
        <f t="shared" si="35"/>
        <v>253.40941935308803</v>
      </c>
      <c r="R169" s="3">
        <f t="shared" si="65"/>
        <v>36.20134562186972</v>
      </c>
      <c r="S169" s="3">
        <f t="shared" si="58"/>
        <v>108.26514740225338</v>
      </c>
      <c r="T169" s="1"/>
      <c r="U169" s="1">
        <f t="shared" si="59"/>
        <v>229.60000000000002</v>
      </c>
      <c r="V169" s="1">
        <f t="shared" si="36"/>
        <v>246.31111111111113</v>
      </c>
      <c r="W169" s="1">
        <f t="shared" si="60"/>
        <v>57.399999999999977</v>
      </c>
      <c r="X169" s="3">
        <f t="shared" si="61"/>
        <v>7.4885844748858457</v>
      </c>
      <c r="Y169" s="3">
        <f t="shared" si="45"/>
        <v>106.94716242661448</v>
      </c>
      <c r="Z169" s="3">
        <f t="shared" si="46"/>
        <v>8.0336304993839249</v>
      </c>
      <c r="AA169" s="3">
        <f t="shared" si="47"/>
        <v>1.8721461187214605</v>
      </c>
      <c r="AB169" s="3">
        <f t="shared" si="62"/>
        <v>8.0336304993839249</v>
      </c>
      <c r="AC169" s="3">
        <f t="shared" si="63"/>
        <v>98.682015024361121</v>
      </c>
      <c r="AD169" s="1"/>
      <c r="AE169" s="1">
        <f>AE168+B169</f>
        <v>43760</v>
      </c>
      <c r="AF169" s="1">
        <f>AF168+B169*(1-I169)</f>
        <v>19584.290909090916</v>
      </c>
      <c r="AG169" s="1">
        <f>AG168+C169-D169-W169</f>
        <v>11885.709090909091</v>
      </c>
      <c r="AH169" s="1">
        <f>AH168+E169</f>
        <v>34637191</v>
      </c>
      <c r="AI169" s="1">
        <f>E169/170</f>
        <v>1385.8470588235293</v>
      </c>
      <c r="AK169" s="5">
        <f>U169-V169</f>
        <v>-16.711111111111109</v>
      </c>
      <c r="AL169" s="5">
        <f>AL168+C169-D169-AK169</f>
        <v>30427.155555555579</v>
      </c>
      <c r="AM169" s="5">
        <f>AM168+W169</f>
        <v>19584.290909090916</v>
      </c>
      <c r="AN169" s="5">
        <f>AN168+Q169</f>
        <v>12826.149000888527</v>
      </c>
      <c r="AO169" s="5">
        <f t="shared" si="68"/>
        <v>32410.439909979443</v>
      </c>
      <c r="AS169" s="3">
        <f>100*(C169-B169)/D169</f>
        <v>106.94716242661448</v>
      </c>
      <c r="AT169" s="3">
        <f>100*B169/D169</f>
        <v>9.3607305936073057</v>
      </c>
    </row>
    <row r="170" spans="1:46" x14ac:dyDescent="0.2">
      <c r="A170" s="20">
        <f t="shared" si="50"/>
        <v>44669</v>
      </c>
      <c r="B170" s="10">
        <v>226</v>
      </c>
      <c r="C170" s="11">
        <v>3470</v>
      </c>
      <c r="D170" s="11">
        <v>2997</v>
      </c>
      <c r="E170" s="13">
        <v>180870</v>
      </c>
      <c r="F170" s="1">
        <f t="shared" si="67"/>
        <v>1033.5428571428572</v>
      </c>
      <c r="G170" s="1"/>
      <c r="H170" s="1">
        <f t="shared" si="55"/>
        <v>246.31111111111113</v>
      </c>
      <c r="I170" s="2">
        <f t="shared" si="53"/>
        <v>0.8</v>
      </c>
      <c r="J170" s="3">
        <f t="shared" si="64"/>
        <v>80</v>
      </c>
      <c r="K170" s="3">
        <f t="shared" si="56"/>
        <v>-8.2185889593297006</v>
      </c>
      <c r="L170" s="3"/>
      <c r="M170" s="6">
        <f t="shared" si="51"/>
        <v>3000</v>
      </c>
      <c r="N170" s="1">
        <f t="shared" si="57"/>
        <v>69.410666666666671</v>
      </c>
      <c r="O170" s="6">
        <f t="shared" si="52"/>
        <v>1850</v>
      </c>
      <c r="P170" s="1">
        <f t="shared" si="66"/>
        <v>166.64799739498534</v>
      </c>
      <c r="Q170" s="1">
        <f t="shared" si="35"/>
        <v>236.058664061652</v>
      </c>
      <c r="R170" s="3">
        <f t="shared" si="65"/>
        <v>33.722666294521716</v>
      </c>
      <c r="S170" s="3">
        <f t="shared" si="58"/>
        <v>107.87649863402243</v>
      </c>
      <c r="T170" s="1"/>
      <c r="U170" s="1">
        <f t="shared" si="59"/>
        <v>180.8</v>
      </c>
      <c r="V170" s="1">
        <f t="shared" si="36"/>
        <v>242.22222222222229</v>
      </c>
      <c r="W170" s="1">
        <f t="shared" si="60"/>
        <v>45.199999999999989</v>
      </c>
      <c r="X170" s="3">
        <f t="shared" si="61"/>
        <v>6.0326993660326993</v>
      </c>
      <c r="Y170" s="3">
        <f t="shared" si="45"/>
        <v>108.24157490824157</v>
      </c>
      <c r="Z170" s="3">
        <f t="shared" si="46"/>
        <v>8.0821562303043812</v>
      </c>
      <c r="AA170" s="3">
        <f t="shared" si="47"/>
        <v>1.5081748415081746</v>
      </c>
      <c r="AB170" s="3">
        <f t="shared" si="62"/>
        <v>8.0821562303043812</v>
      </c>
      <c r="AC170" s="3">
        <f t="shared" si="63"/>
        <v>100.36507627421916</v>
      </c>
      <c r="AD170" s="1"/>
      <c r="AE170" s="1">
        <f>AE169+B170</f>
        <v>43986</v>
      </c>
      <c r="AF170" s="1">
        <f>AF169+B170*(1-I170)</f>
        <v>19629.490909090917</v>
      </c>
      <c r="AG170" s="1">
        <f>AG169+C170-D170-W170</f>
        <v>12313.50909090909</v>
      </c>
      <c r="AH170" s="1">
        <f>AH169+E170</f>
        <v>34818061</v>
      </c>
      <c r="AI170" s="1">
        <f>E170/170</f>
        <v>1063.9411764705883</v>
      </c>
      <c r="AK170" s="5">
        <f>U170-V170</f>
        <v>-61.422222222222274</v>
      </c>
      <c r="AL170" s="5">
        <f>AL169+C170-D170-AK170</f>
        <v>30961.577777777806</v>
      </c>
      <c r="AM170" s="5">
        <f>AM169+W170</f>
        <v>19629.490909090917</v>
      </c>
      <c r="AN170" s="5">
        <f>AN169+Q170</f>
        <v>13062.207664950178</v>
      </c>
      <c r="AO170" s="5">
        <f t="shared" si="68"/>
        <v>32691.698574041096</v>
      </c>
      <c r="AS170" s="3">
        <f>100*(C170-B170)/D170</f>
        <v>108.24157490824157</v>
      </c>
      <c r="AT170" s="3">
        <f>100*B170/D170</f>
        <v>7.5408742075408739</v>
      </c>
    </row>
    <row r="171" spans="1:46" x14ac:dyDescent="0.2">
      <c r="A171" s="20">
        <f t="shared" si="50"/>
        <v>44676</v>
      </c>
      <c r="B171" s="10">
        <v>166</v>
      </c>
      <c r="C171" s="11">
        <v>3231</v>
      </c>
      <c r="D171" s="11">
        <v>2955</v>
      </c>
      <c r="E171" s="13">
        <v>110041</v>
      </c>
      <c r="F171" s="1">
        <f t="shared" si="67"/>
        <v>628.80571428571432</v>
      </c>
      <c r="G171" s="1"/>
      <c r="H171" s="1">
        <f t="shared" si="55"/>
        <v>242.22222222222223</v>
      </c>
      <c r="I171" s="2">
        <f t="shared" si="53"/>
        <v>0.8</v>
      </c>
      <c r="J171" s="3">
        <f t="shared" si="64"/>
        <v>80</v>
      </c>
      <c r="K171" s="3">
        <f t="shared" si="56"/>
        <v>-8.197029516826472</v>
      </c>
      <c r="L171" s="3"/>
      <c r="M171" s="6">
        <f t="shared" si="51"/>
        <v>3000</v>
      </c>
      <c r="N171" s="1">
        <f t="shared" si="57"/>
        <v>48.485166666666665</v>
      </c>
      <c r="O171" s="6">
        <f t="shared" si="52"/>
        <v>1850</v>
      </c>
      <c r="P171" s="1">
        <f t="shared" si="66"/>
        <v>175.08171279713449</v>
      </c>
      <c r="Q171" s="1">
        <f t="shared" si="35"/>
        <v>223.56687946380114</v>
      </c>
      <c r="R171" s="3">
        <f t="shared" si="65"/>
        <v>31.938125637685879</v>
      </c>
      <c r="S171" s="3">
        <f t="shared" si="58"/>
        <v>107.56571504107617</v>
      </c>
      <c r="T171" s="1"/>
      <c r="U171" s="1">
        <f t="shared" si="59"/>
        <v>132.80000000000001</v>
      </c>
      <c r="V171" s="1">
        <f t="shared" si="36"/>
        <v>231.28888888888889</v>
      </c>
      <c r="W171" s="1">
        <f t="shared" si="60"/>
        <v>33.199999999999989</v>
      </c>
      <c r="X171" s="3">
        <f t="shared" si="61"/>
        <v>4.4940778341793575</v>
      </c>
      <c r="Y171" s="3">
        <f t="shared" si="45"/>
        <v>103.72250423011845</v>
      </c>
      <c r="Z171" s="3">
        <f t="shared" si="46"/>
        <v>7.8270351569843948</v>
      </c>
      <c r="AA171" s="3">
        <f t="shared" si="47"/>
        <v>1.1235194585448389</v>
      </c>
      <c r="AB171" s="3">
        <f t="shared" si="62"/>
        <v>7.8270351569843957</v>
      </c>
      <c r="AC171" s="3">
        <f t="shared" si="63"/>
        <v>96.156789189042257</v>
      </c>
      <c r="AD171" s="1"/>
      <c r="AE171" s="1">
        <f>AE170+B171</f>
        <v>44152</v>
      </c>
      <c r="AF171" s="1">
        <f>AF170+B171*(1-I171)</f>
        <v>19662.690909090918</v>
      </c>
      <c r="AG171" s="1">
        <f>AG170+C171-D171-W171</f>
        <v>12556.30909090909</v>
      </c>
      <c r="AH171" s="1">
        <f>AH170+E171</f>
        <v>34928102</v>
      </c>
      <c r="AI171" s="1">
        <f>E171/170</f>
        <v>647.29999999999995</v>
      </c>
      <c r="AK171" s="5">
        <f>U171-V171</f>
        <v>-98.48888888888888</v>
      </c>
      <c r="AL171" s="5">
        <f>AL170+C171-D171-AK171</f>
        <v>31336.066666666695</v>
      </c>
      <c r="AM171" s="5">
        <f>AM170+W171</f>
        <v>19662.690909090918</v>
      </c>
      <c r="AN171" s="5">
        <f>AN170+Q171</f>
        <v>13285.774544413978</v>
      </c>
      <c r="AO171" s="5">
        <f t="shared" si="68"/>
        <v>32948.465453504898</v>
      </c>
      <c r="AS171" s="3">
        <f>100*(C171-B171)/D171</f>
        <v>103.72250423011845</v>
      </c>
      <c r="AT171" s="3">
        <f>100*B171/D171</f>
        <v>5.6175972927241959</v>
      </c>
    </row>
    <row r="172" spans="1:46" x14ac:dyDescent="0.2">
      <c r="A172" s="20">
        <f t="shared" si="50"/>
        <v>44683</v>
      </c>
      <c r="B172" s="10">
        <v>113</v>
      </c>
      <c r="C172" s="11">
        <v>3132</v>
      </c>
      <c r="D172" s="11">
        <v>2908</v>
      </c>
      <c r="E172" s="13">
        <v>84547</v>
      </c>
      <c r="F172" s="1">
        <f t="shared" si="67"/>
        <v>483.12571428571431</v>
      </c>
      <c r="G172" s="1"/>
      <c r="H172" s="1">
        <f t="shared" si="55"/>
        <v>231.28888888888889</v>
      </c>
      <c r="I172" s="2">
        <f t="shared" si="53"/>
        <v>0.8</v>
      </c>
      <c r="J172" s="3">
        <f t="shared" si="64"/>
        <v>80</v>
      </c>
      <c r="K172" s="3">
        <f t="shared" si="56"/>
        <v>-7.9535381323551881</v>
      </c>
      <c r="L172" s="3"/>
      <c r="M172" s="6">
        <f t="shared" si="51"/>
        <v>3000</v>
      </c>
      <c r="N172" s="1">
        <f t="shared" si="57"/>
        <v>32.431333333333335</v>
      </c>
      <c r="O172" s="6">
        <f t="shared" si="52"/>
        <v>1850</v>
      </c>
      <c r="P172" s="1">
        <f t="shared" si="66"/>
        <v>185.67215890589384</v>
      </c>
      <c r="Q172" s="1">
        <f t="shared" si="35"/>
        <v>218.10349223922717</v>
      </c>
      <c r="R172" s="3">
        <f t="shared" si="65"/>
        <v>31.157641748461025</v>
      </c>
      <c r="S172" s="3">
        <f t="shared" si="58"/>
        <v>107.50012009075746</v>
      </c>
      <c r="T172" s="1"/>
      <c r="U172" s="1">
        <f t="shared" si="59"/>
        <v>90.4</v>
      </c>
      <c r="V172" s="1">
        <f t="shared" si="36"/>
        <v>219.11111111111111</v>
      </c>
      <c r="W172" s="1">
        <f t="shared" si="60"/>
        <v>22.599999999999994</v>
      </c>
      <c r="X172" s="3">
        <f t="shared" si="61"/>
        <v>3.108665749656121</v>
      </c>
      <c r="Y172" s="3">
        <f t="shared" si="45"/>
        <v>103.81705639614856</v>
      </c>
      <c r="Z172" s="3">
        <f t="shared" si="46"/>
        <v>7.5347699831881405</v>
      </c>
      <c r="AA172" s="3">
        <f t="shared" si="47"/>
        <v>0.77716643741403013</v>
      </c>
      <c r="AB172" s="3">
        <f t="shared" si="62"/>
        <v>7.5347699831881405</v>
      </c>
      <c r="AC172" s="3">
        <f t="shared" si="63"/>
        <v>96.316936305391096</v>
      </c>
      <c r="AD172" s="1"/>
      <c r="AE172" s="1">
        <f>AE171+B172</f>
        <v>44265</v>
      </c>
      <c r="AF172" s="1">
        <f>AF171+B172*(1-I172)</f>
        <v>19685.290909090916</v>
      </c>
      <c r="AG172" s="1">
        <f>AG171+C172-D172-W172</f>
        <v>12757.709090909089</v>
      </c>
      <c r="AH172" s="1">
        <f>AH171+E172</f>
        <v>35012649</v>
      </c>
      <c r="AI172" s="1">
        <f>E172/170</f>
        <v>497.33529411764704</v>
      </c>
      <c r="AK172" s="5">
        <f>U172-V172</f>
        <v>-128.71111111111111</v>
      </c>
      <c r="AL172" s="5">
        <f>AL171+C172-D172-AK172</f>
        <v>31688.777777777806</v>
      </c>
      <c r="AM172" s="5">
        <f>AM171+W172</f>
        <v>19685.290909090916</v>
      </c>
      <c r="AN172" s="5">
        <f>AN171+Q172</f>
        <v>13503.878036653205</v>
      </c>
      <c r="AO172" s="5">
        <f t="shared" si="68"/>
        <v>33189.168945744124</v>
      </c>
      <c r="AS172" s="3">
        <f>100*(C172-B172)/D172</f>
        <v>103.81705639614856</v>
      </c>
      <c r="AT172" s="3">
        <f>100*B172/D172</f>
        <v>3.8858321870701511</v>
      </c>
    </row>
    <row r="173" spans="1:46" x14ac:dyDescent="0.2">
      <c r="A173" s="20">
        <f t="shared" si="50"/>
        <v>44690</v>
      </c>
      <c r="B173" s="10">
        <v>70</v>
      </c>
      <c r="C173" s="11">
        <v>3119</v>
      </c>
      <c r="D173" s="11">
        <v>2880</v>
      </c>
      <c r="E173" s="13">
        <v>65697</v>
      </c>
      <c r="F173" s="1">
        <f t="shared" si="67"/>
        <v>375.41142857142859</v>
      </c>
      <c r="G173" s="1"/>
      <c r="H173" s="1">
        <f t="shared" si="55"/>
        <v>219.11111111111111</v>
      </c>
      <c r="I173" s="2">
        <f t="shared" si="53"/>
        <v>0.8</v>
      </c>
      <c r="J173" s="3">
        <f t="shared" si="64"/>
        <v>80</v>
      </c>
      <c r="K173" s="3">
        <f t="shared" si="56"/>
        <v>-7.6080246913580245</v>
      </c>
      <c r="L173" s="3"/>
      <c r="M173" s="6">
        <f t="shared" si="51"/>
        <v>3000</v>
      </c>
      <c r="N173" s="1">
        <f t="shared" si="57"/>
        <v>25.040666666666667</v>
      </c>
      <c r="O173" s="6">
        <f t="shared" si="52"/>
        <v>1850</v>
      </c>
      <c r="P173" s="1">
        <f t="shared" si="66"/>
        <v>197.96278085314231</v>
      </c>
      <c r="Q173" s="1">
        <f t="shared" si="35"/>
        <v>223.00344751980896</v>
      </c>
      <c r="R173" s="3">
        <f t="shared" si="65"/>
        <v>31.857635359972708</v>
      </c>
      <c r="S173" s="3">
        <f t="shared" si="58"/>
        <v>107.74317526110448</v>
      </c>
      <c r="T173" s="1"/>
      <c r="U173" s="1">
        <f t="shared" si="59"/>
        <v>56</v>
      </c>
      <c r="V173" s="1">
        <f t="shared" si="36"/>
        <v>204.53333333333336</v>
      </c>
      <c r="W173" s="1">
        <f t="shared" si="60"/>
        <v>14</v>
      </c>
      <c r="X173" s="3">
        <f t="shared" si="61"/>
        <v>1.9444444444444444</v>
      </c>
      <c r="Y173" s="3">
        <f t="shared" si="45"/>
        <v>105.86805555555556</v>
      </c>
      <c r="Z173" s="3">
        <f t="shared" si="46"/>
        <v>7.1018518518518521</v>
      </c>
      <c r="AA173" s="3">
        <f t="shared" si="47"/>
        <v>0.4861111111111111</v>
      </c>
      <c r="AB173" s="3">
        <f t="shared" si="62"/>
        <v>7.101851851851853</v>
      </c>
      <c r="AC173" s="3">
        <f t="shared" si="63"/>
        <v>98.124880294451074</v>
      </c>
      <c r="AD173" s="1"/>
      <c r="AE173" s="1">
        <f>AE172+B173</f>
        <v>44335</v>
      </c>
      <c r="AF173" s="1">
        <f>AF172+B173*(1-I173)</f>
        <v>19699.290909090916</v>
      </c>
      <c r="AG173" s="1">
        <f>AG172+C173-D173-W173</f>
        <v>12982.709090909089</v>
      </c>
      <c r="AH173" s="1">
        <f>AH172+E173</f>
        <v>35078346</v>
      </c>
      <c r="AI173" s="1">
        <f>E173/170</f>
        <v>386.45294117647057</v>
      </c>
      <c r="AK173" s="5">
        <f>U173-V173</f>
        <v>-148.53333333333336</v>
      </c>
      <c r="AL173" s="5">
        <f>AL172+C173-D173-AK173</f>
        <v>32076.311111111143</v>
      </c>
      <c r="AM173" s="5">
        <f>AM172+W173</f>
        <v>19699.290909090916</v>
      </c>
      <c r="AN173" s="5">
        <f>AN172+Q173</f>
        <v>13726.881484173013</v>
      </c>
      <c r="AO173" s="5">
        <f t="shared" si="68"/>
        <v>33426.172393263929</v>
      </c>
      <c r="AS173" s="3">
        <f>100*(C173-B173)/D173</f>
        <v>105.86805555555556</v>
      </c>
      <c r="AT173" s="3">
        <f>100*B173/D173</f>
        <v>2.4305555555555554</v>
      </c>
    </row>
    <row r="174" spans="1:46" x14ac:dyDescent="0.2">
      <c r="A174" s="20">
        <f t="shared" si="50"/>
        <v>44697</v>
      </c>
      <c r="B174" s="10">
        <v>59</v>
      </c>
      <c r="C174" s="11">
        <v>3119</v>
      </c>
      <c r="D174" s="11">
        <v>2860</v>
      </c>
      <c r="E174" s="13">
        <v>71612</v>
      </c>
      <c r="F174" s="1">
        <f t="shared" si="67"/>
        <v>409.2114285714286</v>
      </c>
      <c r="G174" s="1"/>
      <c r="H174" s="1">
        <f t="shared" si="55"/>
        <v>204.53333333333336</v>
      </c>
      <c r="I174" s="2">
        <f t="shared" si="53"/>
        <v>0.8</v>
      </c>
      <c r="J174" s="3">
        <f t="shared" si="64"/>
        <v>80</v>
      </c>
      <c r="K174" s="3">
        <f t="shared" si="56"/>
        <v>-7.1515151515151514</v>
      </c>
      <c r="L174" s="3"/>
      <c r="M174" s="6">
        <f t="shared" si="51"/>
        <v>3000</v>
      </c>
      <c r="N174" s="1">
        <f t="shared" si="57"/>
        <v>22.884833333333333</v>
      </c>
      <c r="O174" s="6">
        <f t="shared" si="52"/>
        <v>1850</v>
      </c>
      <c r="P174" s="1">
        <f t="shared" si="66"/>
        <v>205.3532790621947</v>
      </c>
      <c r="Q174" s="1">
        <f t="shared" si="35"/>
        <v>228.23811239552805</v>
      </c>
      <c r="R174" s="3">
        <f t="shared" si="65"/>
        <v>32.605444627932577</v>
      </c>
      <c r="S174" s="3">
        <f t="shared" si="58"/>
        <v>107.98035358026321</v>
      </c>
      <c r="T174" s="1"/>
      <c r="U174" s="1">
        <f t="shared" si="59"/>
        <v>47.2</v>
      </c>
      <c r="V174" s="1">
        <f t="shared" si="36"/>
        <v>182.3111111111111</v>
      </c>
      <c r="W174" s="1">
        <f t="shared" si="60"/>
        <v>11.799999999999997</v>
      </c>
      <c r="X174" s="3">
        <f t="shared" si="61"/>
        <v>1.6503496503496504</v>
      </c>
      <c r="Y174" s="3">
        <f t="shared" si="45"/>
        <v>106.99300699300699</v>
      </c>
      <c r="Z174" s="3">
        <f t="shared" si="46"/>
        <v>6.3745143745143746</v>
      </c>
      <c r="AA174" s="3">
        <f t="shared" si="47"/>
        <v>0.41258741258741249</v>
      </c>
      <c r="AB174" s="3">
        <f t="shared" si="62"/>
        <v>6.3745143745143737</v>
      </c>
      <c r="AC174" s="3">
        <f t="shared" si="63"/>
        <v>99.012653412743774</v>
      </c>
      <c r="AD174" s="1"/>
      <c r="AE174" s="1">
        <f>AE173+B174</f>
        <v>44394</v>
      </c>
      <c r="AF174" s="1">
        <f>AF173+B174*(1-I174)</f>
        <v>19711.090909090915</v>
      </c>
      <c r="AG174" s="1">
        <f>AG173+C174-D174-W174</f>
        <v>13229.90909090909</v>
      </c>
      <c r="AH174" s="1">
        <f>AH173+E174</f>
        <v>35149958</v>
      </c>
      <c r="AI174" s="1">
        <f>E174/170</f>
        <v>421.24705882352941</v>
      </c>
      <c r="AK174" s="5">
        <f>U174-V174</f>
        <v>-135.11111111111109</v>
      </c>
      <c r="AL174" s="5">
        <f>AL173+C174-D174-AK174</f>
        <v>32470.422222222252</v>
      </c>
      <c r="AM174" s="5">
        <f>AM173+W174</f>
        <v>19711.090909090915</v>
      </c>
      <c r="AN174" s="5">
        <f>AN173+Q174</f>
        <v>13955.11959656854</v>
      </c>
      <c r="AO174" s="5">
        <f t="shared" si="68"/>
        <v>33666.210505659459</v>
      </c>
      <c r="AS174" s="3">
        <f>100*(C174-B174)/D174</f>
        <v>106.99300699300699</v>
      </c>
      <c r="AT174" s="3">
        <f>100*B174/D174</f>
        <v>2.0629370629370629</v>
      </c>
    </row>
    <row r="175" spans="1:46" x14ac:dyDescent="0.2">
      <c r="A175" s="20">
        <f t="shared" si="50"/>
        <v>44704</v>
      </c>
      <c r="B175" s="10">
        <v>53</v>
      </c>
      <c r="C175" s="11">
        <v>3049</v>
      </c>
      <c r="D175" s="11">
        <v>2832</v>
      </c>
      <c r="E175" s="13">
        <v>51904</v>
      </c>
      <c r="F175" s="1">
        <f t="shared" si="67"/>
        <v>296.59428571428572</v>
      </c>
      <c r="G175" s="1"/>
      <c r="H175" s="1">
        <f t="shared" si="55"/>
        <v>182.31111111111113</v>
      </c>
      <c r="I175" s="2">
        <f t="shared" si="53"/>
        <v>0.8</v>
      </c>
      <c r="J175" s="3">
        <f t="shared" si="64"/>
        <v>80</v>
      </c>
      <c r="K175" s="3">
        <f t="shared" si="56"/>
        <v>-6.4375392341494049</v>
      </c>
      <c r="L175" s="3"/>
      <c r="M175" s="6">
        <f t="shared" si="51"/>
        <v>3000</v>
      </c>
      <c r="N175" s="1">
        <f t="shared" si="57"/>
        <v>20.585999999999999</v>
      </c>
      <c r="O175" s="6">
        <f t="shared" si="52"/>
        <v>1850</v>
      </c>
      <c r="P175" s="1">
        <f t="shared" si="66"/>
        <v>208.40788668186258</v>
      </c>
      <c r="Q175" s="1">
        <f t="shared" si="35"/>
        <v>228.99388668186259</v>
      </c>
      <c r="R175" s="3">
        <f t="shared" si="65"/>
        <v>32.713412383123227</v>
      </c>
      <c r="S175" s="3">
        <f t="shared" si="58"/>
        <v>108.08594232633695</v>
      </c>
      <c r="T175" s="1"/>
      <c r="U175" s="1">
        <f t="shared" si="59"/>
        <v>42.400000000000006</v>
      </c>
      <c r="V175" s="1">
        <f t="shared" si="36"/>
        <v>150.84444444444449</v>
      </c>
      <c r="W175" s="1">
        <f t="shared" si="60"/>
        <v>10.599999999999994</v>
      </c>
      <c r="X175" s="3">
        <f t="shared" si="61"/>
        <v>1.4971751412429382</v>
      </c>
      <c r="Y175" s="3">
        <f t="shared" si="45"/>
        <v>105.7909604519774</v>
      </c>
      <c r="Z175" s="3">
        <f t="shared" si="46"/>
        <v>5.3264281230382942</v>
      </c>
      <c r="AA175" s="3">
        <f t="shared" si="47"/>
        <v>0.37429378531073432</v>
      </c>
      <c r="AB175" s="3">
        <f t="shared" si="62"/>
        <v>5.3264281230382942</v>
      </c>
      <c r="AC175" s="3">
        <f t="shared" si="63"/>
        <v>97.70501812564045</v>
      </c>
      <c r="AD175" s="1"/>
      <c r="AE175" s="1">
        <f>AE174+B175</f>
        <v>44447</v>
      </c>
      <c r="AF175" s="1">
        <f>AF174+B175*(1-I175)</f>
        <v>19721.690909090914</v>
      </c>
      <c r="AG175" s="1">
        <f>AG174+C175-D175-W175</f>
        <v>13436.30909090909</v>
      </c>
      <c r="AH175" s="1">
        <f>AH174+E175</f>
        <v>35201862</v>
      </c>
      <c r="AI175" s="1">
        <f>E175/170</f>
        <v>305.31764705882352</v>
      </c>
      <c r="AK175" s="5">
        <f>U175-V175</f>
        <v>-108.44444444444449</v>
      </c>
      <c r="AL175" s="5">
        <f>AL174+C175-D175-AK175</f>
        <v>32795.866666666698</v>
      </c>
      <c r="AM175" s="5">
        <f>AM174+W175</f>
        <v>19721.690909090914</v>
      </c>
      <c r="AN175" s="5">
        <f>AN174+Q175</f>
        <v>14184.113483250403</v>
      </c>
      <c r="AO175" s="5">
        <f t="shared" si="68"/>
        <v>33905.804392341321</v>
      </c>
      <c r="AS175" s="3">
        <f>100*(C175-B175)/D175</f>
        <v>105.7909604519774</v>
      </c>
      <c r="AT175" s="3">
        <f>100*B175/D175</f>
        <v>1.8714689265536724</v>
      </c>
    </row>
    <row r="176" spans="1:46" x14ac:dyDescent="0.2">
      <c r="A176" s="20">
        <f t="shared" si="50"/>
        <v>44711</v>
      </c>
      <c r="B176" s="10">
        <v>41</v>
      </c>
      <c r="C176" s="11">
        <v>2917</v>
      </c>
      <c r="D176" s="11">
        <v>2808</v>
      </c>
      <c r="E176" s="13">
        <v>47909</v>
      </c>
      <c r="F176" s="1">
        <f t="shared" si="67"/>
        <v>273.7657142857143</v>
      </c>
      <c r="G176" s="1"/>
      <c r="H176" s="1">
        <f t="shared" si="55"/>
        <v>150.84444444444446</v>
      </c>
      <c r="I176" s="2">
        <f t="shared" si="53"/>
        <v>0.8</v>
      </c>
      <c r="J176" s="3">
        <f t="shared" si="64"/>
        <v>80</v>
      </c>
      <c r="K176" s="3">
        <f t="shared" si="56"/>
        <v>-5.3719531497309285</v>
      </c>
      <c r="L176" s="3"/>
      <c r="M176" s="6">
        <f t="shared" si="51"/>
        <v>3000</v>
      </c>
      <c r="N176" s="1">
        <f t="shared" si="57"/>
        <v>16.6355</v>
      </c>
      <c r="O176" s="6">
        <f t="shared" si="52"/>
        <v>1850</v>
      </c>
      <c r="P176" s="1">
        <f t="shared" si="66"/>
        <v>210.28687723868447</v>
      </c>
      <c r="Q176" s="1">
        <f t="shared" ref="Q176:Q207" si="69">N176+P176</f>
        <v>226.92237723868448</v>
      </c>
      <c r="R176" s="3">
        <f t="shared" si="65"/>
        <v>32.417482462669213</v>
      </c>
      <c r="S176" s="3">
        <f t="shared" si="58"/>
        <v>108.0812812406939</v>
      </c>
      <c r="T176" s="1"/>
      <c r="U176" s="1">
        <f t="shared" si="59"/>
        <v>32.800000000000004</v>
      </c>
      <c r="V176" s="1">
        <f t="shared" ref="V176:V207" si="70">AVERAGE(U168:U176)</f>
        <v>120.08888888888889</v>
      </c>
      <c r="W176" s="1">
        <f t="shared" si="60"/>
        <v>8.1999999999999957</v>
      </c>
      <c r="X176" s="3">
        <f t="shared" si="61"/>
        <v>1.1680911680911683</v>
      </c>
      <c r="Y176" s="3">
        <f t="shared" si="45"/>
        <v>102.42165242165242</v>
      </c>
      <c r="Z176" s="3">
        <f t="shared" si="46"/>
        <v>4.2766698322253873</v>
      </c>
      <c r="AA176" s="3">
        <f t="shared" si="47"/>
        <v>0.29202279202279185</v>
      </c>
      <c r="AB176" s="3">
        <f t="shared" si="62"/>
        <v>4.2766698322253873</v>
      </c>
      <c r="AC176" s="3">
        <f t="shared" si="63"/>
        <v>94.340371180958527</v>
      </c>
      <c r="AD176" s="1"/>
      <c r="AE176" s="1">
        <f>AE175+B176</f>
        <v>44488</v>
      </c>
      <c r="AF176" s="1">
        <f>AF175+B176*(1-I176)</f>
        <v>19729.890909090915</v>
      </c>
      <c r="AG176" s="1">
        <f>AG175+C176-D176-W176</f>
        <v>13537.109090909089</v>
      </c>
      <c r="AH176" s="1">
        <f>AH175+E176</f>
        <v>35249771</v>
      </c>
      <c r="AI176" s="1">
        <f>E176/170</f>
        <v>281.81764705882352</v>
      </c>
      <c r="AK176" s="5">
        <f>U176-V176</f>
        <v>-87.288888888888891</v>
      </c>
      <c r="AL176" s="5">
        <f>AL175+C176-D176-AK176</f>
        <v>32992.15555555559</v>
      </c>
      <c r="AM176" s="5">
        <f>AM175+W176</f>
        <v>19729.890909090915</v>
      </c>
      <c r="AN176" s="5">
        <f>AN175+Q176</f>
        <v>14411.035860489088</v>
      </c>
      <c r="AO176" s="5">
        <f t="shared" si="68"/>
        <v>34140.926769580001</v>
      </c>
      <c r="AS176" s="3">
        <f>100*(C176-B176)/D176</f>
        <v>102.42165242165242</v>
      </c>
      <c r="AT176" s="3">
        <f>100*B176/D176</f>
        <v>1.4601139601139601</v>
      </c>
    </row>
    <row r="177" spans="1:46" x14ac:dyDescent="0.2">
      <c r="A177" s="20">
        <f t="shared" si="50"/>
        <v>44718</v>
      </c>
      <c r="B177" s="10">
        <v>29</v>
      </c>
      <c r="C177" s="11">
        <v>2959</v>
      </c>
      <c r="D177" s="11">
        <v>2791</v>
      </c>
      <c r="E177" s="13">
        <v>44750</v>
      </c>
      <c r="F177" s="1">
        <f t="shared" si="67"/>
        <v>255.71428571428572</v>
      </c>
      <c r="G177" s="1"/>
      <c r="H177" s="1">
        <f t="shared" si="55"/>
        <v>120.08888888888889</v>
      </c>
      <c r="I177" s="2">
        <f t="shared" si="53"/>
        <v>0.8</v>
      </c>
      <c r="J177" s="3">
        <f t="shared" si="64"/>
        <v>80</v>
      </c>
      <c r="K177" s="3">
        <f t="shared" si="56"/>
        <v>-4.3027190572873124</v>
      </c>
      <c r="L177" s="3"/>
      <c r="M177" s="6">
        <f t="shared" si="51"/>
        <v>3000</v>
      </c>
      <c r="N177" s="1">
        <f t="shared" si="57"/>
        <v>15.443166666666666</v>
      </c>
      <c r="O177" s="6">
        <f t="shared" si="52"/>
        <v>1850</v>
      </c>
      <c r="P177" s="1">
        <f t="shared" si="66"/>
        <v>211.72381634646698</v>
      </c>
      <c r="Q177" s="1">
        <f t="shared" si="69"/>
        <v>227.16698301313363</v>
      </c>
      <c r="R177" s="3">
        <f t="shared" si="65"/>
        <v>32.452426144733373</v>
      </c>
      <c r="S177" s="3">
        <f t="shared" si="58"/>
        <v>108.13926847055298</v>
      </c>
      <c r="T177" s="1"/>
      <c r="U177" s="1">
        <f t="shared" si="59"/>
        <v>23.200000000000003</v>
      </c>
      <c r="V177" s="1">
        <f t="shared" si="70"/>
        <v>92.800000000000011</v>
      </c>
      <c r="W177" s="1">
        <f t="shared" si="60"/>
        <v>5.7999999999999972</v>
      </c>
      <c r="X177" s="3">
        <f t="shared" si="61"/>
        <v>0.83124328197778585</v>
      </c>
      <c r="Y177" s="3">
        <f t="shared" si="45"/>
        <v>104.98029380150484</v>
      </c>
      <c r="Z177" s="3">
        <f t="shared" si="46"/>
        <v>3.3249731279111434</v>
      </c>
      <c r="AA177" s="3">
        <f t="shared" si="47"/>
        <v>0.20781082049444635</v>
      </c>
      <c r="AB177" s="3">
        <f t="shared" si="62"/>
        <v>3.3249731279111434</v>
      </c>
      <c r="AC177" s="3">
        <f t="shared" si="63"/>
        <v>96.841025330951851</v>
      </c>
      <c r="AD177" s="1"/>
      <c r="AE177" s="1">
        <f>AE176+B177</f>
        <v>44517</v>
      </c>
      <c r="AF177" s="1">
        <f>AF176+B177*(1-I177)</f>
        <v>19735.690909090914</v>
      </c>
      <c r="AG177" s="1">
        <f>AG176+C177-D177-W177</f>
        <v>13699.30909090909</v>
      </c>
      <c r="AH177" s="1">
        <f>AH176+E177</f>
        <v>35294521</v>
      </c>
      <c r="AI177" s="1">
        <f>E177/170</f>
        <v>263.23529411764707</v>
      </c>
      <c r="AK177" s="5">
        <f>U177-V177</f>
        <v>-69.600000000000009</v>
      </c>
      <c r="AL177" s="5">
        <f>AL176+C177-D177-AK177</f>
        <v>33229.755555555588</v>
      </c>
      <c r="AM177" s="5">
        <f>AM176+W177</f>
        <v>19735.690909090914</v>
      </c>
      <c r="AN177" s="5">
        <f>AN176+Q177</f>
        <v>14638.202843502222</v>
      </c>
      <c r="AO177" s="5">
        <f t="shared" si="68"/>
        <v>34373.89375259314</v>
      </c>
      <c r="AS177" s="3">
        <f>100*(C177-B177)/D177</f>
        <v>104.98029380150484</v>
      </c>
      <c r="AT177" s="3">
        <f>100*B177/D177</f>
        <v>1.0390541024722322</v>
      </c>
    </row>
    <row r="178" spans="1:46" x14ac:dyDescent="0.2">
      <c r="A178" s="20">
        <f t="shared" si="50"/>
        <v>44725</v>
      </c>
      <c r="B178" s="10">
        <v>28</v>
      </c>
      <c r="C178" s="11">
        <v>2938</v>
      </c>
      <c r="D178" s="11">
        <v>2773</v>
      </c>
      <c r="E178" s="13">
        <v>75114</v>
      </c>
      <c r="F178" s="1">
        <f t="shared" si="67"/>
        <v>429.22285714285715</v>
      </c>
      <c r="G178" s="1"/>
      <c r="H178" s="1">
        <f t="shared" si="55"/>
        <v>92.800000000000011</v>
      </c>
      <c r="I178" s="2">
        <f t="shared" si="53"/>
        <v>0.8</v>
      </c>
      <c r="J178" s="3">
        <f t="shared" si="64"/>
        <v>80</v>
      </c>
      <c r="K178" s="3">
        <f t="shared" si="56"/>
        <v>-3.3465560764514972</v>
      </c>
      <c r="L178" s="3"/>
      <c r="M178" s="6">
        <f t="shared" si="51"/>
        <v>3000</v>
      </c>
      <c r="N178" s="1">
        <f t="shared" si="57"/>
        <v>19.977333333333334</v>
      </c>
      <c r="O178" s="6">
        <f t="shared" si="52"/>
        <v>1850</v>
      </c>
      <c r="P178" s="1">
        <f t="shared" si="66"/>
        <v>212.60261152718985</v>
      </c>
      <c r="Q178" s="1">
        <f t="shared" si="69"/>
        <v>232.5799448605232</v>
      </c>
      <c r="R178" s="3">
        <f t="shared" si="65"/>
        <v>33.225706408646168</v>
      </c>
      <c r="S178" s="3">
        <f t="shared" si="58"/>
        <v>108.38730417816529</v>
      </c>
      <c r="T178" s="1"/>
      <c r="U178" s="1">
        <f t="shared" si="59"/>
        <v>22.400000000000002</v>
      </c>
      <c r="V178" s="1">
        <f t="shared" si="70"/>
        <v>69.777777777777771</v>
      </c>
      <c r="W178" s="1">
        <f t="shared" si="60"/>
        <v>5.5999999999999979</v>
      </c>
      <c r="X178" s="3">
        <f t="shared" si="61"/>
        <v>0.80778939776415437</v>
      </c>
      <c r="Y178" s="3">
        <f t="shared" si="45"/>
        <v>104.94049765596827</v>
      </c>
      <c r="Z178" s="3">
        <f t="shared" si="46"/>
        <v>2.5163280843050044</v>
      </c>
      <c r="AA178" s="3">
        <f t="shared" si="47"/>
        <v>0.20194734944103851</v>
      </c>
      <c r="AB178" s="3">
        <f t="shared" si="62"/>
        <v>2.5163280843050044</v>
      </c>
      <c r="AC178" s="3">
        <f t="shared" si="63"/>
        <v>96.553193477802992</v>
      </c>
      <c r="AD178" s="1"/>
      <c r="AE178" s="1">
        <f>AE177+B178</f>
        <v>44545</v>
      </c>
      <c r="AF178" s="1">
        <f>AF177+B178*(1-I178)</f>
        <v>19741.290909090912</v>
      </c>
      <c r="AG178" s="1">
        <f>AG177+C178-D178-W178</f>
        <v>13858.709090909089</v>
      </c>
      <c r="AH178" s="1">
        <f>AH177+E178</f>
        <v>35369635</v>
      </c>
      <c r="AI178" s="1">
        <f>E178/170</f>
        <v>441.84705882352944</v>
      </c>
      <c r="AK178" s="5">
        <f>U178-V178</f>
        <v>-47.377777777777766</v>
      </c>
      <c r="AL178" s="5">
        <f>AL177+C178-D178-AK178</f>
        <v>33442.133333333368</v>
      </c>
      <c r="AM178" s="5">
        <f>AM177+W178</f>
        <v>19741.290909090912</v>
      </c>
      <c r="AN178" s="5">
        <f>AN177+Q178</f>
        <v>14870.782788362745</v>
      </c>
      <c r="AO178" s="5">
        <f t="shared" si="68"/>
        <v>34612.073697453656</v>
      </c>
      <c r="AS178" s="3">
        <f>100*(C178-B178)/D178</f>
        <v>104.94049765596827</v>
      </c>
      <c r="AT178" s="3">
        <f>100*B178/D178</f>
        <v>1.009736747205193</v>
      </c>
    </row>
    <row r="179" spans="1:46" x14ac:dyDescent="0.2">
      <c r="A179" s="20">
        <f t="shared" si="50"/>
        <v>44732</v>
      </c>
      <c r="B179" s="10">
        <v>73</v>
      </c>
      <c r="C179" s="11">
        <v>3004</v>
      </c>
      <c r="D179" s="11">
        <v>2775</v>
      </c>
      <c r="E179" s="13">
        <v>104049</v>
      </c>
      <c r="F179" s="1">
        <f t="shared" si="67"/>
        <v>594.56571428571431</v>
      </c>
      <c r="G179" s="1"/>
      <c r="H179" s="1">
        <f t="shared" ref="H179:H207" si="71">SUM(B170:B178)*I179/9</f>
        <v>69.777777777777771</v>
      </c>
      <c r="I179" s="2">
        <f t="shared" si="53"/>
        <v>0.8</v>
      </c>
      <c r="J179" s="3">
        <f t="shared" si="64"/>
        <v>80</v>
      </c>
      <c r="K179" s="3">
        <f t="shared" ref="K179:K207" si="72">100*(-H179/D179)</f>
        <v>-2.5145145145145142</v>
      </c>
      <c r="L179" s="3"/>
      <c r="M179" s="6">
        <f t="shared" si="51"/>
        <v>3000</v>
      </c>
      <c r="N179" s="1">
        <f t="shared" ref="N179:N207" si="73">(E179+E178)/M179/2</f>
        <v>29.860499999999998</v>
      </c>
      <c r="O179" s="6">
        <f t="shared" si="52"/>
        <v>1850</v>
      </c>
      <c r="P179" s="1">
        <f t="shared" si="66"/>
        <v>213.07639205470531</v>
      </c>
      <c r="Q179" s="1">
        <f t="shared" si="69"/>
        <v>242.93689205470531</v>
      </c>
      <c r="R179" s="3">
        <f t="shared" si="65"/>
        <v>34.705270293529331</v>
      </c>
      <c r="S179" s="3">
        <f t="shared" ref="S179:S206" si="74">100*(1+Q179/D179)</f>
        <v>108.75448259656595</v>
      </c>
      <c r="T179" s="1"/>
      <c r="U179" s="1">
        <f t="shared" ref="U179:U207" si="75">B179*I179</f>
        <v>58.400000000000006</v>
      </c>
      <c r="V179" s="1">
        <f t="shared" si="70"/>
        <v>56.177777777777777</v>
      </c>
      <c r="W179" s="1">
        <f t="shared" ref="W179:W207" si="76">B179-U179</f>
        <v>14.599999999999994</v>
      </c>
      <c r="X179" s="3">
        <f t="shared" ref="X179:X207" si="77">100*U179/D179</f>
        <v>2.1045045045045048</v>
      </c>
      <c r="Y179" s="3">
        <f t="shared" ref="Y179" si="78">100*(C179-B179)/D179</f>
        <v>105.62162162162163</v>
      </c>
      <c r="Z179" s="3">
        <f t="shared" ref="Z179" si="79">100*(V179/D179)</f>
        <v>2.0244244244244243</v>
      </c>
      <c r="AA179" s="3">
        <f t="shared" ref="AA179" si="80">100*W179/D179</f>
        <v>0.52612612612612597</v>
      </c>
      <c r="AB179" s="3">
        <f t="shared" ref="AB179:AB207" si="81">100*V179/D179</f>
        <v>2.0244244244244243</v>
      </c>
      <c r="AC179" s="3">
        <f t="shared" ref="AC179:AC207" si="82">100*(C179-B179-Q179)/D179</f>
        <v>96.86713902505565</v>
      </c>
      <c r="AD179" s="1"/>
      <c r="AE179" s="1">
        <f>AE178+B179</f>
        <v>44618</v>
      </c>
      <c r="AF179" s="1">
        <f>AF178+B179*(1-I179)</f>
        <v>19755.890909090911</v>
      </c>
      <c r="AG179" s="1">
        <f>AG178+C179-D179-W179</f>
        <v>14073.109090909091</v>
      </c>
      <c r="AH179" s="1">
        <f>AH178+E179</f>
        <v>35473684</v>
      </c>
      <c r="AI179" s="1">
        <f>E179/170</f>
        <v>612.05294117647054</v>
      </c>
      <c r="AK179" s="5">
        <f>U179-V179</f>
        <v>2.2222222222222285</v>
      </c>
      <c r="AL179" s="5">
        <f>AL178+C179-D179-AK179</f>
        <v>33668.911111111149</v>
      </c>
      <c r="AM179" s="5">
        <f>AM178+W179</f>
        <v>19755.890909090911</v>
      </c>
      <c r="AN179" s="5">
        <f>AN178+Q179</f>
        <v>15113.719680417451</v>
      </c>
      <c r="AO179" s="5">
        <f t="shared" si="68"/>
        <v>34869.61058950836</v>
      </c>
      <c r="AS179" s="3">
        <f>100*(C179-B179)/D179</f>
        <v>105.62162162162163</v>
      </c>
      <c r="AT179" s="3">
        <f>100*B179/D179</f>
        <v>2.6306306306306309</v>
      </c>
    </row>
    <row r="180" spans="1:46" x14ac:dyDescent="0.2">
      <c r="A180" s="20">
        <f t="shared" si="50"/>
        <v>44739</v>
      </c>
      <c r="B180" s="10">
        <v>65</v>
      </c>
      <c r="C180" s="11">
        <v>3131</v>
      </c>
      <c r="D180" s="11">
        <v>2762</v>
      </c>
      <c r="E180" s="13">
        <v>95079</v>
      </c>
      <c r="F180" s="1">
        <f t="shared" si="67"/>
        <v>543.30857142857144</v>
      </c>
      <c r="G180" s="1"/>
      <c r="H180" s="1">
        <f t="shared" si="71"/>
        <v>56.177777777777777</v>
      </c>
      <c r="I180" s="2">
        <f t="shared" ref="I180:I207" si="83">MIN(I179+0.6/55,0.8)</f>
        <v>0.8</v>
      </c>
      <c r="J180" s="3">
        <f t="shared" si="64"/>
        <v>80</v>
      </c>
      <c r="K180" s="3">
        <f t="shared" si="72"/>
        <v>-2.0339528522004988</v>
      </c>
      <c r="L180" s="3"/>
      <c r="M180" s="6">
        <f t="shared" si="51"/>
        <v>3000</v>
      </c>
      <c r="N180" s="1">
        <f t="shared" si="73"/>
        <v>33.188000000000002</v>
      </c>
      <c r="O180" s="6">
        <f t="shared" si="52"/>
        <v>1850</v>
      </c>
      <c r="P180" s="1">
        <f t="shared" si="66"/>
        <v>213.45368283946596</v>
      </c>
      <c r="Q180" s="1">
        <f t="shared" si="69"/>
        <v>246.64168283946594</v>
      </c>
      <c r="R180" s="3">
        <f t="shared" si="65"/>
        <v>35.234526119923707</v>
      </c>
      <c r="S180" s="3">
        <f t="shared" si="74"/>
        <v>108.92982197101615</v>
      </c>
      <c r="T180" s="1"/>
      <c r="U180" s="1">
        <f t="shared" si="75"/>
        <v>52</v>
      </c>
      <c r="V180" s="1">
        <f t="shared" si="70"/>
        <v>47.199999999999996</v>
      </c>
      <c r="W180" s="1">
        <f t="shared" si="76"/>
        <v>13</v>
      </c>
      <c r="X180" s="3">
        <f t="shared" si="77"/>
        <v>1.8826937002172339</v>
      </c>
      <c r="Y180" s="3">
        <f t="shared" ref="Y180:Y197" si="84">100*(C180-B180)/D180</f>
        <v>111.0065170166546</v>
      </c>
      <c r="Z180" s="3">
        <f>100*(V180/D180)</f>
        <v>1.7089065894279505</v>
      </c>
      <c r="AA180" s="3">
        <f>100*W180/D180</f>
        <v>0.47067342505430848</v>
      </c>
      <c r="AB180" s="3">
        <f t="shared" si="81"/>
        <v>1.7089065894279507</v>
      </c>
      <c r="AC180" s="3">
        <f t="shared" si="82"/>
        <v>102.07669504563846</v>
      </c>
      <c r="AD180" s="1"/>
      <c r="AE180" s="1">
        <f>AE179+B180</f>
        <v>44683</v>
      </c>
      <c r="AF180" s="1">
        <f>AF179+B180*(1-I180)</f>
        <v>19768.890909090911</v>
      </c>
      <c r="AG180" s="1">
        <f>AG179+C180-D180-W180</f>
        <v>14429.109090909093</v>
      </c>
      <c r="AH180" s="1">
        <f>AH179+E180</f>
        <v>35568763</v>
      </c>
      <c r="AI180" s="1">
        <f>E180/170</f>
        <v>559.28823529411761</v>
      </c>
      <c r="AK180" s="5">
        <f>U180-V180</f>
        <v>4.8000000000000043</v>
      </c>
      <c r="AL180" s="5">
        <f>AL179+C180-D180-AK180</f>
        <v>34033.111111111146</v>
      </c>
      <c r="AM180" s="5">
        <f>AM179+W180</f>
        <v>19768.890909090911</v>
      </c>
      <c r="AN180" s="5">
        <f>AN179+Q180</f>
        <v>15360.361363256918</v>
      </c>
      <c r="AO180" s="5">
        <f t="shared" si="68"/>
        <v>35129.252272347832</v>
      </c>
      <c r="AS180" s="3">
        <f>100*(C180-B180)/D180</f>
        <v>111.0065170166546</v>
      </c>
      <c r="AT180" s="3">
        <f>100*B180/D180</f>
        <v>2.3533671252715425</v>
      </c>
    </row>
    <row r="181" spans="1:46" x14ac:dyDescent="0.2">
      <c r="A181" s="20">
        <f t="shared" ref="A181:A244" si="85">A180+7</f>
        <v>44746</v>
      </c>
      <c r="B181" s="10">
        <v>138</v>
      </c>
      <c r="C181" s="11">
        <v>3085</v>
      </c>
      <c r="D181" s="11">
        <v>2754</v>
      </c>
      <c r="E181" s="13">
        <v>85743</v>
      </c>
      <c r="F181" s="1">
        <f t="shared" si="67"/>
        <v>489.96</v>
      </c>
      <c r="G181" s="1"/>
      <c r="H181" s="1">
        <f t="shared" si="71"/>
        <v>47.2</v>
      </c>
      <c r="I181" s="2">
        <f t="shared" si="83"/>
        <v>0.8</v>
      </c>
      <c r="J181" s="3">
        <f t="shared" si="64"/>
        <v>80</v>
      </c>
      <c r="K181" s="3">
        <f t="shared" si="72"/>
        <v>-1.7138707334785768</v>
      </c>
      <c r="L181" s="3"/>
      <c r="M181" s="6">
        <f t="shared" ref="M181:M207" si="86">M180</f>
        <v>3000</v>
      </c>
      <c r="N181" s="1">
        <f t="shared" si="73"/>
        <v>30.137</v>
      </c>
      <c r="O181" s="6">
        <f t="shared" ref="O181:O207" si="87">O180</f>
        <v>1850</v>
      </c>
      <c r="P181" s="1">
        <f t="shared" si="66"/>
        <v>214.01173559101269</v>
      </c>
      <c r="Q181" s="1">
        <f t="shared" si="69"/>
        <v>244.1487355910127</v>
      </c>
      <c r="R181" s="3">
        <f t="shared" si="65"/>
        <v>34.878390798716097</v>
      </c>
      <c r="S181" s="3">
        <f t="shared" si="74"/>
        <v>108.865240943755</v>
      </c>
      <c r="T181" s="1"/>
      <c r="U181" s="1">
        <f t="shared" si="75"/>
        <v>110.4</v>
      </c>
      <c r="V181" s="1">
        <f t="shared" si="70"/>
        <v>49.422222222222231</v>
      </c>
      <c r="W181" s="1">
        <f t="shared" si="76"/>
        <v>27.599999999999994</v>
      </c>
      <c r="X181" s="3">
        <f t="shared" si="77"/>
        <v>4.0087145969498907</v>
      </c>
      <c r="Y181" s="3">
        <f t="shared" si="84"/>
        <v>107.0079883805374</v>
      </c>
      <c r="Z181" s="3">
        <f t="shared" ref="Z181:Z207" si="88">100*(V181/D181)</f>
        <v>1.7945614459775681</v>
      </c>
      <c r="AA181" s="3">
        <f t="shared" ref="AA181:AA207" si="89">100*W181/D181</f>
        <v>1.0021786492374727</v>
      </c>
      <c r="AB181" s="3">
        <f t="shared" si="81"/>
        <v>1.7945614459775685</v>
      </c>
      <c r="AC181" s="3">
        <f t="shared" si="82"/>
        <v>98.1427474367824</v>
      </c>
      <c r="AD181" s="1"/>
      <c r="AE181" s="1">
        <f>AE180+B181</f>
        <v>44821</v>
      </c>
      <c r="AF181" s="1">
        <f>AF180+B181*(1-I181)</f>
        <v>19796.49090909091</v>
      </c>
      <c r="AG181" s="1">
        <f>AG180+C181-D181-W181</f>
        <v>14732.509090909092</v>
      </c>
      <c r="AH181" s="1">
        <f>AH180+E181</f>
        <v>35654506</v>
      </c>
      <c r="AI181" s="1">
        <f>E181/170</f>
        <v>504.37058823529412</v>
      </c>
      <c r="AK181" s="5">
        <f>U181-V181</f>
        <v>60.977777777777774</v>
      </c>
      <c r="AL181" s="5">
        <f>AL180+C181-D181-AK181</f>
        <v>34303.133333333368</v>
      </c>
      <c r="AM181" s="5">
        <f>AM180+W181</f>
        <v>19796.49090909091</v>
      </c>
      <c r="AN181" s="5">
        <f>AN180+Q181</f>
        <v>15604.51009884793</v>
      </c>
      <c r="AO181" s="5">
        <f t="shared" si="68"/>
        <v>35401.001007938838</v>
      </c>
      <c r="AS181" s="3">
        <f>100*(C181-B181)/D181</f>
        <v>107.0079883805374</v>
      </c>
      <c r="AT181" s="3">
        <f>100*B181/D181</f>
        <v>5.0108932461873641</v>
      </c>
    </row>
    <row r="182" spans="1:46" x14ac:dyDescent="0.2">
      <c r="A182" s="20">
        <f t="shared" si="85"/>
        <v>44753</v>
      </c>
      <c r="B182" s="13">
        <v>63.000000000000014</v>
      </c>
      <c r="C182" s="11">
        <v>2966</v>
      </c>
      <c r="D182" s="11">
        <v>2760</v>
      </c>
      <c r="E182" s="13">
        <v>122877</v>
      </c>
      <c r="F182" s="1">
        <f t="shared" si="67"/>
        <v>702.15428571428572</v>
      </c>
      <c r="G182" s="1"/>
      <c r="H182" s="1">
        <f t="shared" si="71"/>
        <v>49.422222222222224</v>
      </c>
      <c r="I182" s="2">
        <f t="shared" si="83"/>
        <v>0.8</v>
      </c>
      <c r="J182" s="3">
        <f t="shared" si="64"/>
        <v>80</v>
      </c>
      <c r="K182" s="3">
        <f t="shared" si="72"/>
        <v>-1.7906602254428343</v>
      </c>
      <c r="L182" s="3"/>
      <c r="M182" s="6">
        <f t="shared" si="86"/>
        <v>3000</v>
      </c>
      <c r="N182" s="1">
        <f t="shared" si="73"/>
        <v>34.770000000000003</v>
      </c>
      <c r="O182" s="6">
        <f t="shared" si="87"/>
        <v>1850</v>
      </c>
      <c r="P182" s="1">
        <f t="shared" si="66"/>
        <v>215.25444480625205</v>
      </c>
      <c r="Q182" s="1">
        <f t="shared" si="69"/>
        <v>250.02444480625206</v>
      </c>
      <c r="R182" s="3">
        <f t="shared" si="65"/>
        <v>35.71777782946458</v>
      </c>
      <c r="S182" s="3">
        <f t="shared" si="74"/>
        <v>109.05885669587869</v>
      </c>
      <c r="T182" s="1"/>
      <c r="U182" s="1">
        <f t="shared" si="75"/>
        <v>50.400000000000013</v>
      </c>
      <c r="V182" s="1">
        <f t="shared" si="70"/>
        <v>48.800000000000011</v>
      </c>
      <c r="W182" s="1">
        <f t="shared" si="76"/>
        <v>12.600000000000001</v>
      </c>
      <c r="X182" s="3">
        <f t="shared" si="77"/>
        <v>1.8260869565217395</v>
      </c>
      <c r="Y182" s="3">
        <f t="shared" si="84"/>
        <v>105.18115942028986</v>
      </c>
      <c r="Z182" s="3">
        <f t="shared" si="88"/>
        <v>1.768115942028986</v>
      </c>
      <c r="AA182" s="3">
        <f t="shared" si="89"/>
        <v>0.45652173913043487</v>
      </c>
      <c r="AB182" s="3">
        <f t="shared" si="81"/>
        <v>1.7681159420289858</v>
      </c>
      <c r="AC182" s="3">
        <f t="shared" si="82"/>
        <v>96.122302724411156</v>
      </c>
      <c r="AD182" s="1"/>
      <c r="AE182" s="1">
        <f>AE181+B182</f>
        <v>44884</v>
      </c>
      <c r="AF182" s="1">
        <f>AF181+B182*(1-I182)</f>
        <v>19809.090909090908</v>
      </c>
      <c r="AG182" s="1">
        <f>AG181+C182-D182-W182</f>
        <v>14925.909090909094</v>
      </c>
      <c r="AH182" s="1">
        <f>AH181+E182</f>
        <v>35777383</v>
      </c>
      <c r="AI182" s="1">
        <f>E182/170</f>
        <v>722.80588235294113</v>
      </c>
      <c r="AK182" s="5">
        <f>U182-V182</f>
        <v>1.6000000000000014</v>
      </c>
      <c r="AL182" s="5">
        <f>AL181+C182-D182-AK182</f>
        <v>34507.533333333369</v>
      </c>
      <c r="AM182" s="5">
        <f>AM181+W182</f>
        <v>19809.090909090908</v>
      </c>
      <c r="AN182" s="5">
        <f>AN181+Q182</f>
        <v>15854.534543654181</v>
      </c>
      <c r="AO182" s="5">
        <f t="shared" si="68"/>
        <v>35663.625452745087</v>
      </c>
      <c r="AS182" s="3">
        <f>100*(C182-B182)/D182</f>
        <v>105.18115942028986</v>
      </c>
      <c r="AT182" s="3">
        <f>100*B182/D182</f>
        <v>2.2826086956521747</v>
      </c>
    </row>
    <row r="183" spans="1:46" x14ac:dyDescent="0.2">
      <c r="A183" s="20">
        <f t="shared" si="85"/>
        <v>44760</v>
      </c>
      <c r="B183" s="13">
        <v>119</v>
      </c>
      <c r="C183" s="11">
        <v>3083</v>
      </c>
      <c r="D183" s="11">
        <v>2756</v>
      </c>
      <c r="E183" s="13">
        <v>92671</v>
      </c>
      <c r="F183" s="1">
        <f t="shared" si="67"/>
        <v>529.54857142857145</v>
      </c>
      <c r="G183" s="1"/>
      <c r="H183" s="1">
        <f t="shared" si="71"/>
        <v>48.800000000000004</v>
      </c>
      <c r="I183" s="2">
        <f t="shared" si="83"/>
        <v>0.8</v>
      </c>
      <c r="J183" s="3">
        <f t="shared" si="64"/>
        <v>80</v>
      </c>
      <c r="K183" s="3">
        <f t="shared" si="72"/>
        <v>-1.7706821480406389</v>
      </c>
      <c r="L183" s="3"/>
      <c r="M183" s="6">
        <f t="shared" si="86"/>
        <v>3000</v>
      </c>
      <c r="N183" s="1">
        <f t="shared" si="73"/>
        <v>35.924666666666667</v>
      </c>
      <c r="O183" s="6">
        <f t="shared" si="87"/>
        <v>1850</v>
      </c>
      <c r="P183" s="1">
        <f t="shared" si="66"/>
        <v>217.17836535330514</v>
      </c>
      <c r="Q183" s="1">
        <f t="shared" si="69"/>
        <v>253.10303201997181</v>
      </c>
      <c r="R183" s="3">
        <f t="shared" si="65"/>
        <v>36.157576002853112</v>
      </c>
      <c r="S183" s="3">
        <f t="shared" si="74"/>
        <v>109.18370943468693</v>
      </c>
      <c r="T183" s="1"/>
      <c r="U183" s="1">
        <f t="shared" si="75"/>
        <v>95.2</v>
      </c>
      <c r="V183" s="1">
        <f t="shared" si="70"/>
        <v>54.13333333333334</v>
      </c>
      <c r="W183" s="1">
        <f t="shared" si="76"/>
        <v>23.799999999999997</v>
      </c>
      <c r="X183" s="3">
        <f t="shared" si="77"/>
        <v>3.4542815674891147</v>
      </c>
      <c r="Y183" s="3">
        <f t="shared" si="84"/>
        <v>107.54716981132076</v>
      </c>
      <c r="Z183" s="3">
        <f t="shared" si="88"/>
        <v>1.9641993226898888</v>
      </c>
      <c r="AA183" s="3">
        <f t="shared" si="89"/>
        <v>0.86357039187227846</v>
      </c>
      <c r="AB183" s="3">
        <f t="shared" si="81"/>
        <v>1.9641993226898888</v>
      </c>
      <c r="AC183" s="3">
        <f t="shared" si="82"/>
        <v>98.363460376633824</v>
      </c>
      <c r="AD183" s="1"/>
      <c r="AE183" s="1">
        <f>AE182+B183</f>
        <v>45003</v>
      </c>
      <c r="AF183" s="1">
        <f>AF182+B183*(1-I183)</f>
        <v>19832.890909090907</v>
      </c>
      <c r="AG183" s="1">
        <f>AG182+C183-D183-W183</f>
        <v>15229.109090909096</v>
      </c>
      <c r="AH183" s="1">
        <f>AH182+E183</f>
        <v>35870054</v>
      </c>
      <c r="AI183" s="1">
        <f>E183/170</f>
        <v>545.12352941176471</v>
      </c>
      <c r="AK183" s="5">
        <f>U183-V183</f>
        <v>41.066666666666663</v>
      </c>
      <c r="AL183" s="5">
        <f>AL182+C183-D183-AK183</f>
        <v>34793.466666666704</v>
      </c>
      <c r="AM183" s="5">
        <f>AM182+W183</f>
        <v>19832.890909090907</v>
      </c>
      <c r="AN183" s="5">
        <f>AN182+Q183</f>
        <v>16107.637575674153</v>
      </c>
      <c r="AO183" s="5">
        <f t="shared" si="68"/>
        <v>35940.528484765062</v>
      </c>
      <c r="AS183" s="3">
        <f>100*(C183-B183)/D183</f>
        <v>107.54716981132076</v>
      </c>
      <c r="AT183" s="3">
        <f>100*B183/D183</f>
        <v>4.3178519593613931</v>
      </c>
    </row>
    <row r="184" spans="1:46" x14ac:dyDescent="0.2">
      <c r="A184" s="20">
        <f t="shared" si="85"/>
        <v>44767</v>
      </c>
      <c r="B184" s="13">
        <v>126.00000000000003</v>
      </c>
      <c r="C184" s="11">
        <v>3180</v>
      </c>
      <c r="D184" s="11">
        <v>2758</v>
      </c>
      <c r="E184" s="13">
        <v>86613</v>
      </c>
      <c r="F184" s="1">
        <f t="shared" si="67"/>
        <v>494.93142857142857</v>
      </c>
      <c r="G184" s="1"/>
      <c r="H184" s="1">
        <f t="shared" si="71"/>
        <v>54.13333333333334</v>
      </c>
      <c r="I184" s="2">
        <f t="shared" si="83"/>
        <v>0.8</v>
      </c>
      <c r="J184" s="3">
        <f t="shared" si="64"/>
        <v>80</v>
      </c>
      <c r="K184" s="3">
        <f t="shared" si="72"/>
        <v>-1.9627749576988158</v>
      </c>
      <c r="L184" s="3"/>
      <c r="M184" s="6">
        <f t="shared" si="86"/>
        <v>3000</v>
      </c>
      <c r="N184" s="1">
        <f t="shared" si="73"/>
        <v>29.880666666666666</v>
      </c>
      <c r="O184" s="6">
        <f t="shared" si="87"/>
        <v>1850</v>
      </c>
      <c r="P184" s="1">
        <f t="shared" si="66"/>
        <v>219.45487463366982</v>
      </c>
      <c r="Q184" s="1">
        <f t="shared" si="69"/>
        <v>249.33554130033647</v>
      </c>
      <c r="R184" s="3">
        <f t="shared" si="65"/>
        <v>35.619363042905213</v>
      </c>
      <c r="S184" s="3">
        <f t="shared" si="74"/>
        <v>109.04044747281858</v>
      </c>
      <c r="T184" s="1"/>
      <c r="U184" s="1">
        <f t="shared" si="75"/>
        <v>100.80000000000003</v>
      </c>
      <c r="V184" s="1">
        <f t="shared" si="70"/>
        <v>60.622222222222234</v>
      </c>
      <c r="W184" s="1">
        <f t="shared" si="76"/>
        <v>25.200000000000003</v>
      </c>
      <c r="X184" s="3">
        <f t="shared" si="77"/>
        <v>3.6548223350253815</v>
      </c>
      <c r="Y184" s="3">
        <f t="shared" si="84"/>
        <v>110.7324147933285</v>
      </c>
      <c r="Z184" s="3">
        <f t="shared" si="88"/>
        <v>2.1980501168318431</v>
      </c>
      <c r="AA184" s="3">
        <f t="shared" si="89"/>
        <v>0.91370558375634536</v>
      </c>
      <c r="AB184" s="3">
        <f t="shared" si="81"/>
        <v>2.1980501168318431</v>
      </c>
      <c r="AC184" s="3">
        <f t="shared" si="82"/>
        <v>101.69196732050992</v>
      </c>
      <c r="AD184" s="1"/>
      <c r="AE184" s="1">
        <f>AE183+B184</f>
        <v>45129</v>
      </c>
      <c r="AF184" s="1">
        <f>AF183+B184*(1-I184)</f>
        <v>19858.090909090908</v>
      </c>
      <c r="AG184" s="1">
        <f>AG183+C184-D184-W184</f>
        <v>15625.909090909096</v>
      </c>
      <c r="AH184" s="1">
        <f>AH183+E184</f>
        <v>35956667</v>
      </c>
      <c r="AI184" s="1">
        <f>E184/170</f>
        <v>509.48823529411766</v>
      </c>
      <c r="AK184" s="5">
        <f>U184-V184</f>
        <v>40.177777777777791</v>
      </c>
      <c r="AL184" s="5">
        <f>AL183+C184-D184-AK184</f>
        <v>35175.288888888928</v>
      </c>
      <c r="AM184" s="5">
        <f>AM183+W184</f>
        <v>19858.090909090908</v>
      </c>
      <c r="AN184" s="5">
        <f>AN183+Q184</f>
        <v>16356.97311697449</v>
      </c>
      <c r="AO184" s="5">
        <f t="shared" si="68"/>
        <v>36215.064026065396</v>
      </c>
      <c r="AS184" s="3">
        <f>100*(C184-B184)/D184</f>
        <v>110.7324147933285</v>
      </c>
      <c r="AT184" s="3">
        <f>100*B184/D184</f>
        <v>4.5685279187817276</v>
      </c>
    </row>
    <row r="185" spans="1:46" x14ac:dyDescent="0.2">
      <c r="A185" s="20">
        <f t="shared" si="85"/>
        <v>44774</v>
      </c>
      <c r="B185" s="13">
        <v>66.5</v>
      </c>
      <c r="C185" s="11">
        <v>3129</v>
      </c>
      <c r="D185" s="11">
        <v>2744</v>
      </c>
      <c r="E185" s="13">
        <v>57962</v>
      </c>
      <c r="F185" s="1">
        <f t="shared" si="67"/>
        <v>331.2114285714286</v>
      </c>
      <c r="G185" s="1"/>
      <c r="H185" s="1">
        <f t="shared" si="71"/>
        <v>60.622222222222227</v>
      </c>
      <c r="I185" s="2">
        <f t="shared" si="83"/>
        <v>0.8</v>
      </c>
      <c r="J185" s="3">
        <f t="shared" si="64"/>
        <v>80</v>
      </c>
      <c r="K185" s="3">
        <f t="shared" si="72"/>
        <v>-2.2092646582442499</v>
      </c>
      <c r="L185" s="3"/>
      <c r="M185" s="6">
        <f t="shared" si="86"/>
        <v>3000</v>
      </c>
      <c r="N185" s="1">
        <f t="shared" si="73"/>
        <v>24.095833333333335</v>
      </c>
      <c r="O185" s="6">
        <f t="shared" si="87"/>
        <v>1850</v>
      </c>
      <c r="P185" s="1">
        <f t="shared" si="66"/>
        <v>221.95271898404428</v>
      </c>
      <c r="Q185" s="1">
        <f t="shared" si="69"/>
        <v>246.04855231737761</v>
      </c>
      <c r="R185" s="3">
        <f t="shared" si="65"/>
        <v>35.149793188196803</v>
      </c>
      <c r="S185" s="3">
        <f t="shared" si="74"/>
        <v>108.96678397658081</v>
      </c>
      <c r="T185" s="1"/>
      <c r="U185" s="1">
        <f t="shared" si="75"/>
        <v>53.2</v>
      </c>
      <c r="V185" s="1">
        <f t="shared" si="70"/>
        <v>62.8888888888889</v>
      </c>
      <c r="W185" s="1">
        <f t="shared" si="76"/>
        <v>13.299999999999997</v>
      </c>
      <c r="X185" s="3">
        <f t="shared" si="77"/>
        <v>1.9387755102040816</v>
      </c>
      <c r="Y185" s="3">
        <f t="shared" si="84"/>
        <v>111.60714285714286</v>
      </c>
      <c r="Z185" s="3">
        <f t="shared" si="88"/>
        <v>2.2918691286038229</v>
      </c>
      <c r="AA185" s="3">
        <f t="shared" si="89"/>
        <v>0.48469387755102034</v>
      </c>
      <c r="AB185" s="3">
        <f t="shared" si="81"/>
        <v>2.2918691286038229</v>
      </c>
      <c r="AC185" s="3">
        <f t="shared" si="82"/>
        <v>102.64035888056206</v>
      </c>
      <c r="AD185" s="1"/>
      <c r="AE185" s="1">
        <f>AE184+B185</f>
        <v>45195.5</v>
      </c>
      <c r="AF185" s="1">
        <f>AF184+B185*(1-I185)</f>
        <v>19871.390909090907</v>
      </c>
      <c r="AG185" s="1">
        <f>AG184+C185-D185-W185</f>
        <v>15997.609090909096</v>
      </c>
      <c r="AH185" s="1">
        <f>AH184+E185</f>
        <v>36014629</v>
      </c>
      <c r="AI185" s="1">
        <f>E185/170</f>
        <v>340.95294117647057</v>
      </c>
      <c r="AK185" s="5">
        <f>U185-V185</f>
        <v>-9.6888888888888971</v>
      </c>
      <c r="AL185" s="5">
        <f>AL184+C185-D185-AK185</f>
        <v>35569.977777777814</v>
      </c>
      <c r="AM185" s="5">
        <f>AM184+W185</f>
        <v>19871.390909090907</v>
      </c>
      <c r="AN185" s="5">
        <f>AN184+Q185</f>
        <v>16603.021669291869</v>
      </c>
      <c r="AO185" s="5">
        <f t="shared" si="68"/>
        <v>36474.412578382777</v>
      </c>
      <c r="AS185" s="3">
        <f>100*(C185-B185)/D185</f>
        <v>111.60714285714286</v>
      </c>
      <c r="AT185" s="3">
        <f>100*B185/D185</f>
        <v>2.4234693877551021</v>
      </c>
    </row>
    <row r="186" spans="1:46" x14ac:dyDescent="0.2">
      <c r="A186" s="20">
        <f t="shared" si="85"/>
        <v>44781</v>
      </c>
      <c r="B186" s="13">
        <v>108.50000000000003</v>
      </c>
      <c r="C186" s="11">
        <v>2955</v>
      </c>
      <c r="D186" s="11">
        <v>2724</v>
      </c>
      <c r="E186" s="13">
        <v>33588</v>
      </c>
      <c r="F186" s="1">
        <f t="shared" si="67"/>
        <v>191.93142857142857</v>
      </c>
      <c r="G186" s="1"/>
      <c r="H186" s="1">
        <f t="shared" si="71"/>
        <v>62.888888888888886</v>
      </c>
      <c r="I186" s="2">
        <f t="shared" si="83"/>
        <v>0.8</v>
      </c>
      <c r="J186" s="3">
        <f t="shared" si="64"/>
        <v>80</v>
      </c>
      <c r="K186" s="3">
        <f t="shared" si="72"/>
        <v>-2.3086963615597975</v>
      </c>
      <c r="L186" s="3"/>
      <c r="M186" s="6">
        <f t="shared" si="86"/>
        <v>3000</v>
      </c>
      <c r="N186" s="1">
        <f t="shared" si="73"/>
        <v>15.258333333333333</v>
      </c>
      <c r="O186" s="6">
        <f t="shared" si="87"/>
        <v>1850</v>
      </c>
      <c r="P186" s="1">
        <f t="shared" si="66"/>
        <v>224.0416606968414</v>
      </c>
      <c r="Q186" s="1">
        <f t="shared" si="69"/>
        <v>239.29999403017473</v>
      </c>
      <c r="R186" s="3">
        <f t="shared" si="65"/>
        <v>34.185713432882103</v>
      </c>
      <c r="S186" s="3">
        <f t="shared" si="74"/>
        <v>108.78487496439702</v>
      </c>
      <c r="T186" s="1"/>
      <c r="U186" s="1">
        <f t="shared" si="75"/>
        <v>86.800000000000026</v>
      </c>
      <c r="V186" s="1">
        <f t="shared" si="70"/>
        <v>69.955555555555577</v>
      </c>
      <c r="W186" s="1">
        <f t="shared" si="76"/>
        <v>21.700000000000003</v>
      </c>
      <c r="X186" s="3">
        <f t="shared" si="77"/>
        <v>3.186490455212923</v>
      </c>
      <c r="Y186" s="3">
        <f t="shared" si="84"/>
        <v>104.4970631424376</v>
      </c>
      <c r="Z186" s="3">
        <f t="shared" si="88"/>
        <v>2.5681187795725249</v>
      </c>
      <c r="AA186" s="3">
        <f t="shared" si="89"/>
        <v>0.79662261380323074</v>
      </c>
      <c r="AB186" s="3">
        <f t="shared" si="81"/>
        <v>2.5681187795725249</v>
      </c>
      <c r="AC186" s="3">
        <f t="shared" si="82"/>
        <v>95.712188178040577</v>
      </c>
      <c r="AD186" s="1"/>
      <c r="AE186" s="1">
        <f>AE185+B186</f>
        <v>45304</v>
      </c>
      <c r="AF186" s="1">
        <f>AF185+B186*(1-I186)</f>
        <v>19893.090909090908</v>
      </c>
      <c r="AG186" s="1">
        <f>AG185+C186-D186-W186</f>
        <v>16206.909090909096</v>
      </c>
      <c r="AH186" s="1">
        <f>AH185+E186</f>
        <v>36048217</v>
      </c>
      <c r="AI186" s="1">
        <f>E186/170</f>
        <v>197.57647058823528</v>
      </c>
      <c r="AK186" s="5">
        <f>U186-V186</f>
        <v>16.844444444444449</v>
      </c>
      <c r="AL186" s="5">
        <f>AL185+C186-D186-AK186</f>
        <v>35784.133333333368</v>
      </c>
      <c r="AM186" s="5">
        <f>AM185+W186</f>
        <v>19893.090909090908</v>
      </c>
      <c r="AN186" s="5">
        <f>AN185+Q186</f>
        <v>16842.321663322044</v>
      </c>
      <c r="AO186" s="5">
        <f t="shared" si="68"/>
        <v>36735.412572412955</v>
      </c>
      <c r="AS186" s="3">
        <f>100*(C186-B186)/D186</f>
        <v>104.4970631424376</v>
      </c>
      <c r="AT186" s="3">
        <f>100*B186/D186</f>
        <v>3.983113069016154</v>
      </c>
    </row>
    <row r="187" spans="1:46" x14ac:dyDescent="0.2">
      <c r="A187" s="20">
        <f t="shared" si="85"/>
        <v>44788</v>
      </c>
      <c r="B187" s="13">
        <v>112</v>
      </c>
      <c r="C187" s="11">
        <v>2981</v>
      </c>
      <c r="D187" s="11">
        <v>2719</v>
      </c>
      <c r="E187" s="13">
        <v>25873</v>
      </c>
      <c r="F187" s="1">
        <f t="shared" si="67"/>
        <v>147.84571428571428</v>
      </c>
      <c r="G187" s="1"/>
      <c r="H187" s="1">
        <f t="shared" si="71"/>
        <v>69.955555555555563</v>
      </c>
      <c r="I187" s="2">
        <f t="shared" si="83"/>
        <v>0.8</v>
      </c>
      <c r="J187" s="3">
        <f t="shared" si="64"/>
        <v>80</v>
      </c>
      <c r="K187" s="3">
        <f t="shared" si="72"/>
        <v>-2.5728413223815947</v>
      </c>
      <c r="L187" s="3"/>
      <c r="M187" s="6">
        <f t="shared" si="86"/>
        <v>3000</v>
      </c>
      <c r="N187" s="1">
        <f t="shared" si="73"/>
        <v>9.910166666666667</v>
      </c>
      <c r="O187" s="6">
        <f t="shared" si="87"/>
        <v>1850</v>
      </c>
      <c r="P187" s="1">
        <f t="shared" si="66"/>
        <v>225.57597525236079</v>
      </c>
      <c r="Q187" s="1">
        <f t="shared" si="69"/>
        <v>235.48614191902746</v>
      </c>
      <c r="R187" s="3">
        <f t="shared" si="65"/>
        <v>33.640877417003921</v>
      </c>
      <c r="S187" s="3">
        <f t="shared" si="74"/>
        <v>108.66076285101241</v>
      </c>
      <c r="T187" s="1"/>
      <c r="U187" s="1">
        <f t="shared" si="75"/>
        <v>89.600000000000009</v>
      </c>
      <c r="V187" s="1">
        <f t="shared" si="70"/>
        <v>77.422222222222246</v>
      </c>
      <c r="W187" s="1">
        <f t="shared" si="76"/>
        <v>22.399999999999991</v>
      </c>
      <c r="X187" s="3">
        <f t="shared" si="77"/>
        <v>3.2953291651342407</v>
      </c>
      <c r="Y187" s="3">
        <f t="shared" si="84"/>
        <v>105.5167340934167</v>
      </c>
      <c r="Z187" s="3">
        <f t="shared" si="88"/>
        <v>2.8474520861427823</v>
      </c>
      <c r="AA187" s="3">
        <f t="shared" si="89"/>
        <v>0.82383229128355984</v>
      </c>
      <c r="AB187" s="3">
        <f t="shared" si="81"/>
        <v>2.8474520861427819</v>
      </c>
      <c r="AC187" s="3">
        <f t="shared" si="82"/>
        <v>96.855971242404294</v>
      </c>
      <c r="AD187" s="1"/>
      <c r="AE187" s="1">
        <f>AE186+B187</f>
        <v>45416</v>
      </c>
      <c r="AF187" s="1">
        <f>AF186+B187*(1-I187)</f>
        <v>19915.49090909091</v>
      </c>
      <c r="AG187" s="1">
        <f>AG186+C187-D187-W187</f>
        <v>16446.509090909094</v>
      </c>
      <c r="AH187" s="1">
        <f>AH186+E187</f>
        <v>36074090</v>
      </c>
      <c r="AI187" s="1">
        <f>E187/170</f>
        <v>152.19411764705882</v>
      </c>
      <c r="AK187" s="5">
        <f>U187-V187</f>
        <v>12.177777777777763</v>
      </c>
      <c r="AL187" s="5">
        <f>AL186+C187-D187-AK187</f>
        <v>36033.955555555593</v>
      </c>
      <c r="AM187" s="5">
        <f>AM186+W187</f>
        <v>19915.49090909091</v>
      </c>
      <c r="AN187" s="5">
        <f>AN186+Q187</f>
        <v>17077.807805241071</v>
      </c>
      <c r="AO187" s="5">
        <f t="shared" si="68"/>
        <v>36993.298714331977</v>
      </c>
      <c r="AS187" s="3">
        <f>100*(C187-B187)/D187</f>
        <v>105.5167340934167</v>
      </c>
      <c r="AT187" s="3">
        <f>100*B187/D187</f>
        <v>4.1191614564178005</v>
      </c>
    </row>
    <row r="188" spans="1:46" x14ac:dyDescent="0.2">
      <c r="A188" s="20">
        <f t="shared" si="85"/>
        <v>44795</v>
      </c>
      <c r="B188" s="13">
        <v>70.000000000000014</v>
      </c>
      <c r="C188" s="11">
        <v>3073</v>
      </c>
      <c r="D188" s="11">
        <v>2705</v>
      </c>
      <c r="E188" s="13">
        <v>17034</v>
      </c>
      <c r="F188" s="1">
        <f t="shared" si="67"/>
        <v>97.337142857142851</v>
      </c>
      <c r="G188" s="1"/>
      <c r="H188" s="1">
        <f t="shared" si="71"/>
        <v>77.422222222222231</v>
      </c>
      <c r="I188" s="2">
        <f t="shared" si="83"/>
        <v>0.8</v>
      </c>
      <c r="J188" s="3">
        <f t="shared" si="64"/>
        <v>80</v>
      </c>
      <c r="K188" s="3">
        <f t="shared" si="72"/>
        <v>-2.862189361265147</v>
      </c>
      <c r="L188" s="3"/>
      <c r="M188" s="6">
        <f t="shared" si="86"/>
        <v>3000</v>
      </c>
      <c r="N188" s="1">
        <f t="shared" si="73"/>
        <v>7.1511666666666667</v>
      </c>
      <c r="O188" s="6">
        <f t="shared" si="87"/>
        <v>1850</v>
      </c>
      <c r="P188" s="1">
        <f t="shared" si="66"/>
        <v>226.75389775317487</v>
      </c>
      <c r="Q188" s="1">
        <f t="shared" si="69"/>
        <v>233.90506441984152</v>
      </c>
      <c r="R188" s="3">
        <f t="shared" si="65"/>
        <v>33.415009202834504</v>
      </c>
      <c r="S188" s="3">
        <f t="shared" si="74"/>
        <v>108.64713731681483</v>
      </c>
      <c r="T188" s="1"/>
      <c r="U188" s="1">
        <f t="shared" si="75"/>
        <v>56.000000000000014</v>
      </c>
      <c r="V188" s="1">
        <f t="shared" si="70"/>
        <v>77.155555555555566</v>
      </c>
      <c r="W188" s="1">
        <f t="shared" si="76"/>
        <v>14</v>
      </c>
      <c r="X188" s="3">
        <f t="shared" si="77"/>
        <v>2.0702402957486146</v>
      </c>
      <c r="Y188" s="3">
        <f t="shared" si="84"/>
        <v>111.01663585951941</v>
      </c>
      <c r="Z188" s="3">
        <f t="shared" si="88"/>
        <v>2.8523310741425347</v>
      </c>
      <c r="AA188" s="3">
        <f t="shared" si="89"/>
        <v>0.51756007393715342</v>
      </c>
      <c r="AB188" s="3">
        <f t="shared" si="81"/>
        <v>2.8523310741425347</v>
      </c>
      <c r="AC188" s="3">
        <f t="shared" si="82"/>
        <v>102.36949854270456</v>
      </c>
      <c r="AD188" s="1"/>
      <c r="AE188" s="1">
        <f>AE187+B188</f>
        <v>45486</v>
      </c>
      <c r="AF188" s="1">
        <f>AF187+B188*(1-I188)</f>
        <v>19929.49090909091</v>
      </c>
      <c r="AG188" s="1">
        <f>AG187+C188-D188-W188</f>
        <v>16800.509090909094</v>
      </c>
      <c r="AH188" s="1">
        <f>AH187+E188</f>
        <v>36091124</v>
      </c>
      <c r="AI188" s="1">
        <f>E188/170</f>
        <v>100.2</v>
      </c>
      <c r="AK188" s="5">
        <f>U188-V188</f>
        <v>-21.155555555555551</v>
      </c>
      <c r="AL188" s="5">
        <f>AL187+C188-D188-AK188</f>
        <v>36423.111111111146</v>
      </c>
      <c r="AM188" s="5">
        <f>AM187+W188</f>
        <v>19929.49090909091</v>
      </c>
      <c r="AN188" s="5">
        <f>AN187+Q188</f>
        <v>17311.712869660914</v>
      </c>
      <c r="AO188" s="5">
        <f t="shared" si="68"/>
        <v>37241.20377875182</v>
      </c>
      <c r="AS188" s="3">
        <f>100*(C188-B188)/D188</f>
        <v>111.01663585951941</v>
      </c>
      <c r="AT188" s="3">
        <f>100*B188/D188</f>
        <v>2.5878003696857679</v>
      </c>
    </row>
    <row r="189" spans="1:46" x14ac:dyDescent="0.2">
      <c r="A189" s="20">
        <f t="shared" si="85"/>
        <v>44802</v>
      </c>
      <c r="B189" s="13">
        <v>38.5</v>
      </c>
      <c r="C189" s="11">
        <v>3033</v>
      </c>
      <c r="D189" s="11">
        <v>2699</v>
      </c>
      <c r="E189" s="13">
        <v>13818</v>
      </c>
      <c r="F189" s="1">
        <f t="shared" si="67"/>
        <v>78.959999999999994</v>
      </c>
      <c r="G189" s="1"/>
      <c r="H189" s="1">
        <f t="shared" si="71"/>
        <v>77.155555555555566</v>
      </c>
      <c r="I189" s="2">
        <f t="shared" si="83"/>
        <v>0.8</v>
      </c>
      <c r="J189" s="3">
        <f t="shared" si="64"/>
        <v>80</v>
      </c>
      <c r="K189" s="3">
        <f t="shared" si="72"/>
        <v>-2.8586719361080237</v>
      </c>
      <c r="L189" s="3"/>
      <c r="M189" s="6">
        <f t="shared" si="86"/>
        <v>3000</v>
      </c>
      <c r="N189" s="1">
        <f t="shared" si="73"/>
        <v>5.1420000000000003</v>
      </c>
      <c r="O189" s="6">
        <f t="shared" si="87"/>
        <v>1850</v>
      </c>
      <c r="P189" s="1">
        <f t="shared" si="66"/>
        <v>227.47054379680887</v>
      </c>
      <c r="Q189" s="1">
        <f t="shared" si="69"/>
        <v>232.61254379680886</v>
      </c>
      <c r="R189" s="3">
        <f t="shared" si="65"/>
        <v>33.230363399544125</v>
      </c>
      <c r="S189" s="3">
        <f t="shared" si="74"/>
        <v>108.618471426336</v>
      </c>
      <c r="T189" s="1"/>
      <c r="U189" s="1">
        <f t="shared" si="75"/>
        <v>30.8</v>
      </c>
      <c r="V189" s="1">
        <f t="shared" si="70"/>
        <v>74.8</v>
      </c>
      <c r="W189" s="1">
        <f t="shared" si="76"/>
        <v>7.6999999999999993</v>
      </c>
      <c r="X189" s="3">
        <f t="shared" si="77"/>
        <v>1.141163393849574</v>
      </c>
      <c r="Y189" s="3">
        <f t="shared" si="84"/>
        <v>110.94849944423861</v>
      </c>
      <c r="Z189" s="3">
        <f t="shared" si="88"/>
        <v>2.7713968136346794</v>
      </c>
      <c r="AA189" s="3">
        <f t="shared" si="89"/>
        <v>0.28529084846239344</v>
      </c>
      <c r="AB189" s="3">
        <f t="shared" si="81"/>
        <v>2.7713968136346794</v>
      </c>
      <c r="AC189" s="3">
        <f t="shared" si="82"/>
        <v>102.33002801790259</v>
      </c>
      <c r="AD189" s="1"/>
      <c r="AE189" s="1">
        <f>AE188+B189</f>
        <v>45524.5</v>
      </c>
      <c r="AF189" s="1">
        <f>AF188+B189*(1-I189)</f>
        <v>19937.19090909091</v>
      </c>
      <c r="AG189" s="1">
        <f>AG188+C189-D189-W189</f>
        <v>17126.809090909093</v>
      </c>
      <c r="AH189" s="1">
        <f>AH188+E189</f>
        <v>36104942</v>
      </c>
      <c r="AI189" s="1">
        <f>E189/170</f>
        <v>81.28235294117647</v>
      </c>
      <c r="AK189" s="5">
        <f>U189-V189</f>
        <v>-44</v>
      </c>
      <c r="AL189" s="5">
        <f>AL188+C189-D189-AK189</f>
        <v>36801.111111111146</v>
      </c>
      <c r="AM189" s="5">
        <f>AM188+W189</f>
        <v>19937.19090909091</v>
      </c>
      <c r="AN189" s="5">
        <f>AN188+Q189</f>
        <v>17544.325413457722</v>
      </c>
      <c r="AO189" s="5">
        <f t="shared" si="68"/>
        <v>37481.516322548632</v>
      </c>
      <c r="AS189" s="3">
        <f>100*(C189-B189)/D189</f>
        <v>110.94849944423861</v>
      </c>
      <c r="AT189" s="3">
        <f>100*B189/D189</f>
        <v>1.4264542423119675</v>
      </c>
    </row>
    <row r="190" spans="1:46" x14ac:dyDescent="0.2">
      <c r="A190" s="20">
        <f t="shared" si="85"/>
        <v>44809</v>
      </c>
      <c r="B190" s="13">
        <v>28</v>
      </c>
      <c r="C190" s="11">
        <v>2961</v>
      </c>
      <c r="D190" s="11">
        <v>2703</v>
      </c>
      <c r="E190" s="13">
        <v>0</v>
      </c>
      <c r="F190" s="1">
        <f t="shared" si="67"/>
        <v>0</v>
      </c>
      <c r="G190" s="1"/>
      <c r="H190" s="1">
        <f t="shared" si="71"/>
        <v>74.800000000000011</v>
      </c>
      <c r="I190" s="2">
        <f t="shared" si="83"/>
        <v>0.8</v>
      </c>
      <c r="J190" s="3">
        <f t="shared" si="64"/>
        <v>80</v>
      </c>
      <c r="K190" s="3">
        <f t="shared" si="72"/>
        <v>-2.767295597484277</v>
      </c>
      <c r="L190" s="3"/>
      <c r="M190" s="6">
        <f t="shared" si="86"/>
        <v>3000</v>
      </c>
      <c r="N190" s="1">
        <f t="shared" si="73"/>
        <v>2.3029999999999999</v>
      </c>
      <c r="O190" s="6">
        <f t="shared" si="87"/>
        <v>1850</v>
      </c>
      <c r="P190" s="1">
        <f t="shared" si="66"/>
        <v>228.0211592315207</v>
      </c>
      <c r="Q190" s="1">
        <f t="shared" si="69"/>
        <v>230.3241592315207</v>
      </c>
      <c r="R190" s="3">
        <f t="shared" si="65"/>
        <v>32.903451318788669</v>
      </c>
      <c r="S190" s="3">
        <f t="shared" si="74"/>
        <v>108.52105657534298</v>
      </c>
      <c r="T190" s="1"/>
      <c r="U190" s="1">
        <f t="shared" si="75"/>
        <v>22.400000000000002</v>
      </c>
      <c r="V190" s="1">
        <f t="shared" si="70"/>
        <v>65.022222222222226</v>
      </c>
      <c r="W190" s="1">
        <f t="shared" si="76"/>
        <v>5.5999999999999979</v>
      </c>
      <c r="X190" s="3">
        <f t="shared" si="77"/>
        <v>0.82870884202737694</v>
      </c>
      <c r="Y190" s="3">
        <f t="shared" si="84"/>
        <v>108.50906400295968</v>
      </c>
      <c r="Z190" s="3">
        <f t="shared" si="88"/>
        <v>2.4055576108850252</v>
      </c>
      <c r="AA190" s="3">
        <f t="shared" si="89"/>
        <v>0.20717721050684415</v>
      </c>
      <c r="AB190" s="3">
        <f t="shared" si="81"/>
        <v>2.4055576108850252</v>
      </c>
      <c r="AC190" s="3">
        <f t="shared" si="82"/>
        <v>99.988007427616694</v>
      </c>
      <c r="AD190" s="1"/>
      <c r="AE190" s="1">
        <f>AE189+B190</f>
        <v>45552.5</v>
      </c>
      <c r="AF190" s="1">
        <f>AF189+B190*(1-I190)</f>
        <v>19942.790909090909</v>
      </c>
      <c r="AG190" s="1">
        <f>AG189+C190-D190-W190</f>
        <v>17379.209090909095</v>
      </c>
      <c r="AH190" s="1">
        <f>AH189+E190</f>
        <v>36104942</v>
      </c>
      <c r="AI190" s="1">
        <f>E190/170</f>
        <v>0</v>
      </c>
      <c r="AK190" s="5">
        <f>U190-V190</f>
        <v>-42.62222222222222</v>
      </c>
      <c r="AL190" s="5">
        <f>AL189+C190-D190-AK190</f>
        <v>37101.733333333366</v>
      </c>
      <c r="AM190" s="5">
        <f>AM189+W190</f>
        <v>19942.790909090909</v>
      </c>
      <c r="AN190" s="5">
        <f>AN189+Q190</f>
        <v>17774.649572689243</v>
      </c>
      <c r="AO190" s="5">
        <f t="shared" si="68"/>
        <v>37717.440481780155</v>
      </c>
      <c r="AS190" s="3">
        <f>100*(C190-B190)/D190</f>
        <v>108.50906400295968</v>
      </c>
      <c r="AT190" s="3">
        <f>100*B190/D190</f>
        <v>1.0358860525342213</v>
      </c>
    </row>
    <row r="191" spans="1:46" x14ac:dyDescent="0.2">
      <c r="A191" s="20">
        <f t="shared" si="85"/>
        <v>44816</v>
      </c>
      <c r="B191" s="13">
        <v>45.500000000000007</v>
      </c>
      <c r="C191" s="11">
        <v>2931</v>
      </c>
      <c r="D191" s="11">
        <v>2713</v>
      </c>
      <c r="E191" s="13">
        <v>0</v>
      </c>
      <c r="F191" s="1">
        <f t="shared" si="67"/>
        <v>0</v>
      </c>
      <c r="G191" s="1"/>
      <c r="H191" s="1">
        <f t="shared" si="71"/>
        <v>65.022222222222226</v>
      </c>
      <c r="I191" s="2">
        <f t="shared" si="83"/>
        <v>0.8</v>
      </c>
      <c r="J191" s="3">
        <f t="shared" si="64"/>
        <v>80</v>
      </c>
      <c r="K191" s="3">
        <f t="shared" si="72"/>
        <v>-2.3966908301593155</v>
      </c>
      <c r="L191" s="3"/>
      <c r="M191" s="6">
        <f t="shared" si="86"/>
        <v>3000</v>
      </c>
      <c r="N191" s="1">
        <f t="shared" si="73"/>
        <v>0</v>
      </c>
      <c r="O191" s="6">
        <f t="shared" si="87"/>
        <v>1850</v>
      </c>
      <c r="P191" s="1">
        <f t="shared" si="66"/>
        <v>228.44901335070011</v>
      </c>
      <c r="Q191" s="1">
        <f t="shared" si="69"/>
        <v>228.44901335070011</v>
      </c>
      <c r="R191" s="3">
        <f t="shared" si="65"/>
        <v>32.6355733358143</v>
      </c>
      <c r="S191" s="3">
        <f t="shared" si="74"/>
        <v>108.42053126983782</v>
      </c>
      <c r="T191" s="1"/>
      <c r="U191" s="1">
        <f t="shared" si="75"/>
        <v>36.400000000000006</v>
      </c>
      <c r="V191" s="1">
        <f t="shared" si="70"/>
        <v>63.466666666666669</v>
      </c>
      <c r="W191" s="1">
        <f t="shared" si="76"/>
        <v>9.1000000000000014</v>
      </c>
      <c r="X191" s="3">
        <f t="shared" si="77"/>
        <v>1.3416881680796169</v>
      </c>
      <c r="Y191" s="3">
        <f t="shared" si="84"/>
        <v>106.35827497235533</v>
      </c>
      <c r="Z191" s="3">
        <f t="shared" si="88"/>
        <v>2.3393537289593316</v>
      </c>
      <c r="AA191" s="3">
        <f t="shared" si="89"/>
        <v>0.33542204201990422</v>
      </c>
      <c r="AB191" s="3">
        <f t="shared" si="81"/>
        <v>2.3393537289593316</v>
      </c>
      <c r="AC191" s="3">
        <f t="shared" si="82"/>
        <v>97.937743702517494</v>
      </c>
      <c r="AD191" s="1"/>
      <c r="AE191" s="1">
        <f>AE190+B191</f>
        <v>45598</v>
      </c>
      <c r="AF191" s="1">
        <f>AF190+B191*(1-I191)</f>
        <v>19951.890909090907</v>
      </c>
      <c r="AG191" s="1">
        <f>AG190+C191-D191-W191</f>
        <v>17588.109090909096</v>
      </c>
      <c r="AH191" s="1">
        <f>AH190+E191</f>
        <v>36104942</v>
      </c>
      <c r="AI191" s="1">
        <f>E191/170</f>
        <v>0</v>
      </c>
      <c r="AK191" s="5">
        <f>U191-V191</f>
        <v>-27.066666666666663</v>
      </c>
      <c r="AL191" s="5">
        <f>AL190+C191-D191-AK191</f>
        <v>37346.800000000032</v>
      </c>
      <c r="AM191" s="5">
        <f>AM190+W191</f>
        <v>19951.890909090907</v>
      </c>
      <c r="AN191" s="5">
        <f>AN190+Q191</f>
        <v>18003.098586039941</v>
      </c>
      <c r="AO191" s="5">
        <f t="shared" si="68"/>
        <v>37954.989495130852</v>
      </c>
      <c r="AS191" s="3">
        <f>100*(C191-B191)/D191</f>
        <v>106.35827497235533</v>
      </c>
      <c r="AT191" s="3">
        <f>100*B191/D191</f>
        <v>1.6771102100995212</v>
      </c>
    </row>
    <row r="192" spans="1:46" x14ac:dyDescent="0.2">
      <c r="A192" s="20">
        <f t="shared" si="85"/>
        <v>44823</v>
      </c>
      <c r="B192" s="13">
        <v>38.5</v>
      </c>
      <c r="C192" s="11">
        <v>2808</v>
      </c>
      <c r="D192" s="11">
        <v>2735</v>
      </c>
      <c r="E192" s="13">
        <v>0</v>
      </c>
      <c r="F192" s="1">
        <f t="shared" si="67"/>
        <v>0</v>
      </c>
      <c r="G192" s="1"/>
      <c r="H192" s="1">
        <f t="shared" si="71"/>
        <v>63.466666666666669</v>
      </c>
      <c r="I192" s="2">
        <f t="shared" si="83"/>
        <v>0.8</v>
      </c>
      <c r="J192" s="3">
        <f t="shared" si="64"/>
        <v>80</v>
      </c>
      <c r="K192" s="3">
        <f t="shared" si="72"/>
        <v>-2.3205362583790374</v>
      </c>
      <c r="L192" s="3"/>
      <c r="M192" s="6">
        <f t="shared" si="86"/>
        <v>3000</v>
      </c>
      <c r="N192" s="1">
        <f t="shared" si="73"/>
        <v>0</v>
      </c>
      <c r="O192" s="6">
        <f t="shared" si="87"/>
        <v>1850</v>
      </c>
      <c r="P192" s="1">
        <f t="shared" si="66"/>
        <v>228.91538912406384</v>
      </c>
      <c r="Q192" s="1">
        <f t="shared" si="69"/>
        <v>228.91538912406384</v>
      </c>
      <c r="R192" s="3">
        <f t="shared" si="65"/>
        <v>32.702198446294837</v>
      </c>
      <c r="S192" s="3">
        <f t="shared" si="74"/>
        <v>108.36984969375006</v>
      </c>
      <c r="T192" s="1"/>
      <c r="U192" s="1">
        <f t="shared" si="75"/>
        <v>30.8</v>
      </c>
      <c r="V192" s="1">
        <f t="shared" si="70"/>
        <v>56.311111111111124</v>
      </c>
      <c r="W192" s="1">
        <f t="shared" si="76"/>
        <v>7.6999999999999993</v>
      </c>
      <c r="X192" s="3">
        <f t="shared" si="77"/>
        <v>1.1261425959780622</v>
      </c>
      <c r="Y192" s="3">
        <f t="shared" si="84"/>
        <v>101.26142595978062</v>
      </c>
      <c r="Z192" s="3">
        <f t="shared" si="88"/>
        <v>2.0589071704245385</v>
      </c>
      <c r="AA192" s="3">
        <f t="shared" si="89"/>
        <v>0.2815356489945155</v>
      </c>
      <c r="AB192" s="3">
        <f t="shared" si="81"/>
        <v>2.0589071704245381</v>
      </c>
      <c r="AC192" s="3">
        <f t="shared" si="82"/>
        <v>92.891576266030569</v>
      </c>
      <c r="AD192" s="1"/>
      <c r="AE192" s="1">
        <f>AE191+B192</f>
        <v>45636.5</v>
      </c>
      <c r="AF192" s="1">
        <f>AF191+B192*(1-I192)</f>
        <v>19959.590909090908</v>
      </c>
      <c r="AG192" s="1">
        <f>AG191+C192-D192-W192</f>
        <v>17653.409090909096</v>
      </c>
      <c r="AH192" s="1">
        <f>AH191+E192</f>
        <v>36104942</v>
      </c>
      <c r="AI192" s="1">
        <f>E192/170</f>
        <v>0</v>
      </c>
      <c r="AK192" s="5">
        <f>U192-V192</f>
        <v>-25.511111111111124</v>
      </c>
      <c r="AL192" s="5">
        <f>AL191+C192-D192-AK192</f>
        <v>37445.311111111143</v>
      </c>
      <c r="AM192" s="5">
        <f>AM191+W192</f>
        <v>19959.590909090908</v>
      </c>
      <c r="AN192" s="5">
        <f>AN191+Q192</f>
        <v>18232.013975164005</v>
      </c>
      <c r="AO192" s="5">
        <f t="shared" si="68"/>
        <v>38191.604884254913</v>
      </c>
      <c r="AS192" s="3">
        <f>100*(C192-B192)/D192</f>
        <v>101.26142595978062</v>
      </c>
      <c r="AT192" s="3">
        <f>100*B192/D192</f>
        <v>1.4076782449725778</v>
      </c>
    </row>
    <row r="193" spans="1:46" x14ac:dyDescent="0.2">
      <c r="A193" s="20">
        <f t="shared" si="85"/>
        <v>44830</v>
      </c>
      <c r="B193" s="13">
        <v>45.500000000000007</v>
      </c>
      <c r="C193" s="11">
        <v>3011</v>
      </c>
      <c r="D193" s="11">
        <v>2766</v>
      </c>
      <c r="E193" s="13">
        <v>231262.59999999998</v>
      </c>
      <c r="F193" s="1">
        <f t="shared" si="67"/>
        <v>1321.5005714285712</v>
      </c>
      <c r="G193" s="1"/>
      <c r="H193" s="1">
        <f t="shared" si="71"/>
        <v>56.31111111111111</v>
      </c>
      <c r="I193" s="2">
        <f t="shared" si="83"/>
        <v>0.8</v>
      </c>
      <c r="J193" s="3">
        <f t="shared" si="64"/>
        <v>80</v>
      </c>
      <c r="K193" s="3">
        <f t="shared" si="72"/>
        <v>-2.0358319273720573</v>
      </c>
      <c r="L193" s="3"/>
      <c r="M193" s="6">
        <f t="shared" si="86"/>
        <v>3000</v>
      </c>
      <c r="N193" s="1">
        <f t="shared" si="73"/>
        <v>38.543766666666663</v>
      </c>
      <c r="O193" s="6">
        <f t="shared" si="87"/>
        <v>1850</v>
      </c>
      <c r="P193" s="1">
        <f t="shared" si="66"/>
        <v>229.253415825464</v>
      </c>
      <c r="Q193" s="1">
        <f t="shared" si="69"/>
        <v>267.79718249213067</v>
      </c>
      <c r="R193" s="3">
        <f t="shared" si="65"/>
        <v>38.256740356018668</v>
      </c>
      <c r="S193" s="3">
        <f t="shared" si="74"/>
        <v>109.68174918626647</v>
      </c>
      <c r="T193" s="1"/>
      <c r="U193" s="1">
        <f t="shared" si="75"/>
        <v>36.400000000000006</v>
      </c>
      <c r="V193" s="1">
        <f t="shared" si="70"/>
        <v>49.155555555555566</v>
      </c>
      <c r="W193" s="1">
        <f t="shared" si="76"/>
        <v>9.1000000000000014</v>
      </c>
      <c r="X193" s="3">
        <f t="shared" si="77"/>
        <v>1.3159797541576286</v>
      </c>
      <c r="Y193" s="3">
        <f t="shared" si="84"/>
        <v>107.21258134490239</v>
      </c>
      <c r="Z193" s="3">
        <f t="shared" si="88"/>
        <v>1.7771350526231224</v>
      </c>
      <c r="AA193" s="3">
        <f t="shared" si="89"/>
        <v>0.32899493853940714</v>
      </c>
      <c r="AB193" s="3">
        <f t="shared" si="81"/>
        <v>1.7771350526231224</v>
      </c>
      <c r="AC193" s="3">
        <f t="shared" si="82"/>
        <v>97.530832158635917</v>
      </c>
      <c r="AD193" s="1"/>
      <c r="AE193" s="1">
        <f>AE192+B193</f>
        <v>45682</v>
      </c>
      <c r="AF193" s="1">
        <f>AF192+B193*(1-I193)</f>
        <v>19968.690909090907</v>
      </c>
      <c r="AG193" s="1">
        <f>AG192+C193-D193-W193</f>
        <v>17889.309090909097</v>
      </c>
      <c r="AH193" s="1">
        <f>AH192+E193</f>
        <v>36336204.600000001</v>
      </c>
      <c r="AI193" s="1">
        <f>E193/170</f>
        <v>1360.3682352941175</v>
      </c>
      <c r="AK193" s="5">
        <f>U193-V193</f>
        <v>-12.75555555555556</v>
      </c>
      <c r="AL193" s="5">
        <f>AL192+C193-D193-AK193</f>
        <v>37703.066666666702</v>
      </c>
      <c r="AM193" s="5">
        <f>AM192+W193</f>
        <v>19968.690909090907</v>
      </c>
      <c r="AN193" s="5">
        <f>AN192+Q193</f>
        <v>18499.811157656135</v>
      </c>
      <c r="AO193" s="5">
        <f t="shared" si="68"/>
        <v>38468.502066747038</v>
      </c>
      <c r="AS193" s="3">
        <f>100*(C193-B193)/D193</f>
        <v>107.21258134490239</v>
      </c>
      <c r="AT193" s="3">
        <f>100*B193/D193</f>
        <v>1.6449746926970357</v>
      </c>
    </row>
    <row r="194" spans="1:46" x14ac:dyDescent="0.2">
      <c r="A194" s="20">
        <f t="shared" si="85"/>
        <v>44837</v>
      </c>
      <c r="B194" s="13">
        <v>147.00000000000003</v>
      </c>
      <c r="C194" s="11">
        <v>3193</v>
      </c>
      <c r="D194" s="11">
        <v>2789</v>
      </c>
      <c r="E194" s="13">
        <v>456469.38</v>
      </c>
      <c r="F194" s="1">
        <f t="shared" si="67"/>
        <v>2608.3964571428573</v>
      </c>
      <c r="G194" s="1"/>
      <c r="H194" s="1">
        <f t="shared" si="71"/>
        <v>49.155555555555559</v>
      </c>
      <c r="I194" s="2">
        <f t="shared" si="83"/>
        <v>0.8</v>
      </c>
      <c r="J194" s="3">
        <f t="shared" si="64"/>
        <v>80</v>
      </c>
      <c r="K194" s="3">
        <f t="shared" si="72"/>
        <v>-1.7624795824867538</v>
      </c>
      <c r="L194" s="3"/>
      <c r="M194" s="6">
        <f t="shared" si="86"/>
        <v>3000</v>
      </c>
      <c r="N194" s="1">
        <f t="shared" si="73"/>
        <v>114.62199666666666</v>
      </c>
      <c r="O194" s="6">
        <f t="shared" si="87"/>
        <v>1850</v>
      </c>
      <c r="P194" s="1">
        <f t="shared" si="66"/>
        <v>229.5654249430153</v>
      </c>
      <c r="Q194" s="1">
        <f t="shared" si="69"/>
        <v>344.18742160968196</v>
      </c>
      <c r="R194" s="3">
        <f t="shared" si="65"/>
        <v>49.169631658525994</v>
      </c>
      <c r="S194" s="3">
        <f t="shared" si="74"/>
        <v>112.34088998241958</v>
      </c>
      <c r="T194" s="1"/>
      <c r="U194" s="1">
        <f t="shared" si="75"/>
        <v>117.60000000000002</v>
      </c>
      <c r="V194" s="1">
        <f t="shared" si="70"/>
        <v>56.311111111111117</v>
      </c>
      <c r="W194" s="1">
        <f t="shared" si="76"/>
        <v>29.400000000000006</v>
      </c>
      <c r="X194" s="3">
        <f t="shared" si="77"/>
        <v>4.2165650770885632</v>
      </c>
      <c r="Y194" s="3">
        <f t="shared" si="84"/>
        <v>109.2147723198279</v>
      </c>
      <c r="Z194" s="3">
        <f t="shared" si="88"/>
        <v>2.0190430660133063</v>
      </c>
      <c r="AA194" s="3">
        <f t="shared" si="89"/>
        <v>1.0541412692721408</v>
      </c>
      <c r="AB194" s="3">
        <f t="shared" si="81"/>
        <v>2.0190430660133063</v>
      </c>
      <c r="AC194" s="3">
        <f t="shared" si="82"/>
        <v>96.873882337408318</v>
      </c>
      <c r="AD194" s="1"/>
      <c r="AE194" s="1">
        <f>AE193+B194</f>
        <v>45829</v>
      </c>
      <c r="AF194" s="1">
        <f>AF193+B194*(1-I194)</f>
        <v>19998.090909090908</v>
      </c>
      <c r="AG194" s="1">
        <f>AG193+C194-D194-W194</f>
        <v>18263.909090909096</v>
      </c>
      <c r="AH194" s="1">
        <f>AH193+E194</f>
        <v>36792673.980000004</v>
      </c>
      <c r="AI194" s="1">
        <f>E194/170</f>
        <v>2685.114</v>
      </c>
      <c r="AK194" s="5">
        <f>U194-V194</f>
        <v>61.288888888888906</v>
      </c>
      <c r="AL194" s="5">
        <f>AL193+C194-D194-AK194</f>
        <v>38045.77777777781</v>
      </c>
      <c r="AM194" s="5">
        <f>AM193+W194</f>
        <v>19998.090909090908</v>
      </c>
      <c r="AN194" s="5">
        <f>AN193+Q194</f>
        <v>18843.998579265815</v>
      </c>
      <c r="AO194" s="5">
        <f t="shared" si="68"/>
        <v>38842.089488356723</v>
      </c>
      <c r="AS194" s="3">
        <f>100*(C194-B194)/D194</f>
        <v>109.2147723198279</v>
      </c>
      <c r="AT194" s="3">
        <f>100*B194/D194</f>
        <v>5.2707063463607042</v>
      </c>
    </row>
    <row r="195" spans="1:46" x14ac:dyDescent="0.2">
      <c r="A195" s="20">
        <f t="shared" si="85"/>
        <v>44844</v>
      </c>
      <c r="B195" s="13">
        <v>60.90000000000002</v>
      </c>
      <c r="C195" s="11">
        <v>3304</v>
      </c>
      <c r="D195" s="11">
        <v>2824</v>
      </c>
      <c r="E195" s="13">
        <v>573156.49</v>
      </c>
      <c r="F195" s="1">
        <f t="shared" si="67"/>
        <v>3275.1799428571426</v>
      </c>
      <c r="G195" s="1"/>
      <c r="H195" s="1">
        <f t="shared" si="71"/>
        <v>56.311111111111124</v>
      </c>
      <c r="I195" s="2">
        <f t="shared" si="83"/>
        <v>0.8</v>
      </c>
      <c r="J195" s="3">
        <f t="shared" si="64"/>
        <v>80</v>
      </c>
      <c r="K195" s="3">
        <f t="shared" si="72"/>
        <v>-1.9940195152659748</v>
      </c>
      <c r="L195" s="3"/>
      <c r="M195" s="6">
        <f t="shared" si="86"/>
        <v>3000</v>
      </c>
      <c r="N195" s="1">
        <f t="shared" si="73"/>
        <v>171.60431166666666</v>
      </c>
      <c r="O195" s="6">
        <f t="shared" si="87"/>
        <v>1850</v>
      </c>
      <c r="P195" s="1">
        <f t="shared" si="66"/>
        <v>229.85686095734286</v>
      </c>
      <c r="Q195" s="1">
        <f t="shared" si="69"/>
        <v>401.46117262400952</v>
      </c>
      <c r="R195" s="3">
        <f t="shared" si="65"/>
        <v>57.351596089144216</v>
      </c>
      <c r="S195" s="3">
        <f t="shared" si="74"/>
        <v>114.21604718923545</v>
      </c>
      <c r="T195" s="1"/>
      <c r="U195" s="1">
        <f t="shared" si="75"/>
        <v>48.72000000000002</v>
      </c>
      <c r="V195" s="1">
        <f t="shared" si="70"/>
        <v>52.080000000000013</v>
      </c>
      <c r="W195" s="1">
        <f t="shared" si="76"/>
        <v>12.18</v>
      </c>
      <c r="X195" s="3">
        <f t="shared" si="77"/>
        <v>1.7252124645892357</v>
      </c>
      <c r="Y195" s="3">
        <f t="shared" si="84"/>
        <v>114.84065155807366</v>
      </c>
      <c r="Z195" s="3">
        <f t="shared" si="88"/>
        <v>1.844192634560907</v>
      </c>
      <c r="AA195" s="3">
        <f t="shared" si="89"/>
        <v>0.43130311614730876</v>
      </c>
      <c r="AB195" s="3">
        <f t="shared" si="81"/>
        <v>1.8441926345609068</v>
      </c>
      <c r="AC195" s="3">
        <f t="shared" si="82"/>
        <v>100.62460436883818</v>
      </c>
      <c r="AD195" s="1"/>
      <c r="AE195" s="1">
        <f>AE194+B195</f>
        <v>45889.9</v>
      </c>
      <c r="AF195" s="1">
        <f>AF194+B195*(1-I195)</f>
        <v>20010.270909090908</v>
      </c>
      <c r="AG195" s="1">
        <f>AG194+C195-D195-W195</f>
        <v>18731.729090909095</v>
      </c>
      <c r="AH195" s="1">
        <f>AH194+E195</f>
        <v>37365830.470000006</v>
      </c>
      <c r="AI195" s="1">
        <f>E195/170</f>
        <v>3371.5087647058822</v>
      </c>
      <c r="AK195" s="5">
        <f>U195-V195</f>
        <v>-3.3599999999999923</v>
      </c>
      <c r="AL195" s="5">
        <f>AL194+C195-D195-AK195</f>
        <v>38529.137777777811</v>
      </c>
      <c r="AM195" s="5">
        <f>AM194+W195</f>
        <v>20010.270909090908</v>
      </c>
      <c r="AN195" s="5">
        <f>AN194+Q195</f>
        <v>19245.459751889826</v>
      </c>
      <c r="AO195" s="5">
        <f t="shared" si="68"/>
        <v>39255.730660980735</v>
      </c>
      <c r="AS195" s="3">
        <f>100*(C195-B195)/D195</f>
        <v>114.84065155807366</v>
      </c>
      <c r="AT195" s="3">
        <f>100*B195/D195</f>
        <v>2.1565155807365444</v>
      </c>
    </row>
    <row r="196" spans="1:46" x14ac:dyDescent="0.2">
      <c r="A196" s="20">
        <f t="shared" si="85"/>
        <v>44851</v>
      </c>
      <c r="B196" s="13">
        <v>102.9</v>
      </c>
      <c r="C196" s="11">
        <v>3299</v>
      </c>
      <c r="D196" s="11">
        <v>2846</v>
      </c>
      <c r="E196" s="13">
        <v>621769.52</v>
      </c>
      <c r="F196" s="1">
        <f t="shared" si="67"/>
        <v>3552.968685714286</v>
      </c>
      <c r="G196" s="1"/>
      <c r="H196" s="1">
        <f t="shared" si="71"/>
        <v>52.080000000000005</v>
      </c>
      <c r="I196" s="2">
        <f t="shared" si="83"/>
        <v>0.8</v>
      </c>
      <c r="J196" s="3">
        <f t="shared" si="64"/>
        <v>80</v>
      </c>
      <c r="K196" s="3">
        <f t="shared" si="72"/>
        <v>-1.8299367533380184</v>
      </c>
      <c r="L196" s="3"/>
      <c r="M196" s="6">
        <f t="shared" si="86"/>
        <v>3000</v>
      </c>
      <c r="N196" s="1">
        <f t="shared" si="73"/>
        <v>199.154335</v>
      </c>
      <c r="O196" s="6">
        <f t="shared" si="87"/>
        <v>1850</v>
      </c>
      <c r="P196" s="1">
        <f t="shared" si="66"/>
        <v>230.34604363399546</v>
      </c>
      <c r="Q196" s="1">
        <f t="shared" si="69"/>
        <v>429.50037863399547</v>
      </c>
      <c r="R196" s="3">
        <f t="shared" si="65"/>
        <v>61.357196947713639</v>
      </c>
      <c r="S196" s="3">
        <f t="shared" si="74"/>
        <v>115.09136959360491</v>
      </c>
      <c r="T196" s="1"/>
      <c r="U196" s="1">
        <f t="shared" si="75"/>
        <v>82.320000000000007</v>
      </c>
      <c r="V196" s="1">
        <f t="shared" si="70"/>
        <v>51.271111111111125</v>
      </c>
      <c r="W196" s="1">
        <f t="shared" si="76"/>
        <v>20.58</v>
      </c>
      <c r="X196" s="3">
        <f t="shared" si="77"/>
        <v>2.8924806746310612</v>
      </c>
      <c r="Y196" s="3">
        <f t="shared" si="84"/>
        <v>112.30147575544623</v>
      </c>
      <c r="Z196" s="3">
        <f t="shared" si="88"/>
        <v>1.8015147965956122</v>
      </c>
      <c r="AA196" s="3">
        <f t="shared" si="89"/>
        <v>0.72312016865776529</v>
      </c>
      <c r="AB196" s="3">
        <f t="shared" si="81"/>
        <v>1.8015147965956122</v>
      </c>
      <c r="AC196" s="3">
        <f t="shared" si="82"/>
        <v>97.210106161841338</v>
      </c>
      <c r="AD196" s="1"/>
      <c r="AE196" s="1">
        <f>AE195+B196</f>
        <v>45992.800000000003</v>
      </c>
      <c r="AF196" s="1">
        <f>AF195+B196*(1-I196)</f>
        <v>20030.85090909091</v>
      </c>
      <c r="AG196" s="1">
        <f>AG195+C196-D196-W196</f>
        <v>19164.149090909094</v>
      </c>
      <c r="AH196" s="1">
        <f>AH195+E196</f>
        <v>37987599.99000001</v>
      </c>
      <c r="AI196" s="1">
        <f>E196/170</f>
        <v>3657.4677647058825</v>
      </c>
      <c r="AK196" s="5">
        <f>U196-V196</f>
        <v>31.048888888888882</v>
      </c>
      <c r="AL196" s="5">
        <f>AL195+C196-D196-AK196</f>
        <v>38951.088888888924</v>
      </c>
      <c r="AM196" s="5">
        <f>AM195+W196</f>
        <v>20030.85090909091</v>
      </c>
      <c r="AN196" s="5">
        <f>AN195+Q196</f>
        <v>19674.960130523821</v>
      </c>
      <c r="AO196" s="5">
        <f t="shared" si="68"/>
        <v>39705.811039614731</v>
      </c>
      <c r="AS196" s="3">
        <f>100*(C196-B196)/D196</f>
        <v>112.30147575544623</v>
      </c>
      <c r="AT196" s="3">
        <f>100*B196/D196</f>
        <v>3.6156008432888265</v>
      </c>
    </row>
    <row r="197" spans="1:46" x14ac:dyDescent="0.2">
      <c r="A197" s="20">
        <f t="shared" si="85"/>
        <v>44858</v>
      </c>
      <c r="B197" s="13">
        <v>84.000000000000014</v>
      </c>
      <c r="C197" s="11">
        <v>3357</v>
      </c>
      <c r="D197" s="11">
        <v>2878</v>
      </c>
      <c r="E197" s="13">
        <v>588481.23000000021</v>
      </c>
      <c r="F197" s="1">
        <f t="shared" si="67"/>
        <v>3362.7498857142868</v>
      </c>
      <c r="G197" s="1"/>
      <c r="H197" s="1">
        <f t="shared" si="71"/>
        <v>51.271111111111118</v>
      </c>
      <c r="I197" s="2">
        <f t="shared" si="83"/>
        <v>0.8</v>
      </c>
      <c r="J197" s="3">
        <f t="shared" si="64"/>
        <v>80</v>
      </c>
      <c r="K197" s="3">
        <f t="shared" si="72"/>
        <v>-1.7814840552853064</v>
      </c>
      <c r="L197" s="3"/>
      <c r="M197" s="6">
        <f t="shared" si="86"/>
        <v>3000</v>
      </c>
      <c r="N197" s="1">
        <f t="shared" si="73"/>
        <v>201.70845833333337</v>
      </c>
      <c r="O197" s="6">
        <f t="shared" si="87"/>
        <v>1850</v>
      </c>
      <c r="P197" s="1">
        <f t="shared" si="66"/>
        <v>231.02366655812438</v>
      </c>
      <c r="Q197" s="1">
        <f t="shared" si="69"/>
        <v>432.73212489145772</v>
      </c>
      <c r="R197" s="3">
        <f t="shared" si="65"/>
        <v>61.818874984493959</v>
      </c>
      <c r="S197" s="3">
        <f t="shared" si="74"/>
        <v>115.03586257440786</v>
      </c>
      <c r="T197" s="1"/>
      <c r="U197" s="1">
        <f t="shared" si="75"/>
        <v>67.200000000000017</v>
      </c>
      <c r="V197" s="1">
        <f t="shared" si="70"/>
        <v>52.515555555555565</v>
      </c>
      <c r="W197" s="1">
        <f t="shared" si="76"/>
        <v>16.799999999999997</v>
      </c>
      <c r="X197" s="3">
        <f t="shared" si="77"/>
        <v>2.3349548297428777</v>
      </c>
      <c r="Y197" s="3">
        <f t="shared" si="84"/>
        <v>113.72480889506602</v>
      </c>
      <c r="Z197" s="3">
        <f t="shared" si="88"/>
        <v>1.8247239595398042</v>
      </c>
      <c r="AA197" s="3">
        <f t="shared" si="89"/>
        <v>0.58373870743571921</v>
      </c>
      <c r="AB197" s="3">
        <f t="shared" si="81"/>
        <v>1.8247239595398042</v>
      </c>
      <c r="AC197" s="3">
        <f t="shared" si="82"/>
        <v>98.688946320658189</v>
      </c>
      <c r="AD197" s="1"/>
      <c r="AE197" s="1">
        <f>AE196+B197</f>
        <v>46076.800000000003</v>
      </c>
      <c r="AF197" s="1">
        <f>AF196+B197*(1-I197)</f>
        <v>20047.650909090909</v>
      </c>
      <c r="AG197" s="1">
        <f>AG196+C197-D197-W197</f>
        <v>19626.349090909094</v>
      </c>
      <c r="AH197" s="1">
        <f>AH196+E197</f>
        <v>38576081.220000006</v>
      </c>
      <c r="AI197" s="1">
        <f>E197/170</f>
        <v>3461.6542941176485</v>
      </c>
      <c r="AK197" s="5">
        <f>U197-V197</f>
        <v>14.684444444444452</v>
      </c>
      <c r="AL197" s="5">
        <f>AL196+C197-D197-AK197</f>
        <v>39415.404444444481</v>
      </c>
      <c r="AM197" s="5">
        <f>AM196+W197</f>
        <v>20047.650909090909</v>
      </c>
      <c r="AN197" s="5">
        <f>AN196+Q197</f>
        <v>20107.692255415277</v>
      </c>
      <c r="AO197" s="5">
        <f t="shared" si="68"/>
        <v>40155.343164506186</v>
      </c>
      <c r="AS197" s="3">
        <f>100*(C197-B197)/D197</f>
        <v>113.72480889506602</v>
      </c>
      <c r="AT197" s="3">
        <f>100*B197/D197</f>
        <v>2.9186935371785969</v>
      </c>
    </row>
    <row r="198" spans="1:46" x14ac:dyDescent="0.2">
      <c r="A198" s="20">
        <f t="shared" si="85"/>
        <v>44865</v>
      </c>
      <c r="B198" s="13">
        <v>73.500000000000014</v>
      </c>
      <c r="C198" s="11">
        <v>3297</v>
      </c>
      <c r="D198" s="11">
        <v>2901</v>
      </c>
      <c r="E198" s="13">
        <v>540837.33999999985</v>
      </c>
      <c r="F198" s="1">
        <f t="shared" si="67"/>
        <v>3090.4990857142848</v>
      </c>
      <c r="G198" s="1"/>
      <c r="H198" s="1">
        <f t="shared" si="71"/>
        <v>52.515555555555565</v>
      </c>
      <c r="I198" s="2">
        <f t="shared" si="83"/>
        <v>0.8</v>
      </c>
      <c r="J198" s="3">
        <f t="shared" si="64"/>
        <v>80</v>
      </c>
      <c r="K198" s="3">
        <f t="shared" si="72"/>
        <v>-1.8102569995020876</v>
      </c>
      <c r="L198" s="3"/>
      <c r="M198" s="6">
        <f t="shared" si="86"/>
        <v>3000</v>
      </c>
      <c r="N198" s="1">
        <f t="shared" si="73"/>
        <v>188.21976166666667</v>
      </c>
      <c r="O198" s="6">
        <f t="shared" si="87"/>
        <v>1850</v>
      </c>
      <c r="P198" s="1">
        <f t="shared" si="66"/>
        <v>231.64287202865515</v>
      </c>
      <c r="Q198" s="1">
        <f t="shared" si="69"/>
        <v>419.86263369532185</v>
      </c>
      <c r="R198" s="3">
        <f t="shared" ref="R198:R207" si="90">Q198/7</f>
        <v>59.980376242188832</v>
      </c>
      <c r="S198" s="3">
        <f t="shared" si="74"/>
        <v>114.47303115116587</v>
      </c>
      <c r="T198" s="1"/>
      <c r="U198" s="1">
        <f t="shared" si="75"/>
        <v>58.800000000000011</v>
      </c>
      <c r="V198" s="1">
        <f t="shared" si="70"/>
        <v>55.626666666666672</v>
      </c>
      <c r="W198" s="1">
        <f t="shared" si="76"/>
        <v>14.700000000000003</v>
      </c>
      <c r="X198" s="3">
        <f t="shared" si="77"/>
        <v>2.0268872802481908</v>
      </c>
      <c r="Y198" s="3">
        <f t="shared" ref="Y198:Y201" si="91">100*(C198-B198)/D198</f>
        <v>111.11685625646329</v>
      </c>
      <c r="Z198" s="3">
        <f t="shared" si="88"/>
        <v>1.9174997127427325</v>
      </c>
      <c r="AA198" s="3">
        <f t="shared" si="89"/>
        <v>0.50672182006204769</v>
      </c>
      <c r="AB198" s="3">
        <f t="shared" si="81"/>
        <v>1.9174997127427325</v>
      </c>
      <c r="AC198" s="3">
        <f t="shared" si="82"/>
        <v>96.643825105297424</v>
      </c>
      <c r="AD198" s="1"/>
      <c r="AE198" s="1">
        <f>AE197+B198</f>
        <v>46150.3</v>
      </c>
      <c r="AF198" s="1">
        <f>AF197+B198*(1-I198)</f>
        <v>20062.35090909091</v>
      </c>
      <c r="AG198" s="1">
        <f>AG197+C198-D198-W198</f>
        <v>20007.649090909094</v>
      </c>
      <c r="AH198" s="1">
        <f>AH197+E198</f>
        <v>39116918.560000002</v>
      </c>
      <c r="AI198" s="1">
        <f>E198/170</f>
        <v>3181.396117647058</v>
      </c>
      <c r="AK198" s="5">
        <f>U198-V198</f>
        <v>3.1733333333333391</v>
      </c>
      <c r="AL198" s="5">
        <f>AL197+C198-D198-AK198</f>
        <v>39808.231111111148</v>
      </c>
      <c r="AM198" s="5">
        <f>AM197+W198</f>
        <v>20062.35090909091</v>
      </c>
      <c r="AN198" s="5">
        <f>AN197+Q198</f>
        <v>20527.554889110597</v>
      </c>
      <c r="AO198" s="5">
        <f t="shared" si="68"/>
        <v>40589.905798201507</v>
      </c>
      <c r="AS198" s="3">
        <f>100*(C198-B198)/D198</f>
        <v>111.11685625646329</v>
      </c>
      <c r="AT198" s="3">
        <f>100*B198/D198</f>
        <v>2.5336091003102386</v>
      </c>
    </row>
    <row r="199" spans="1:46" x14ac:dyDescent="0.2">
      <c r="A199" s="20">
        <f t="shared" si="85"/>
        <v>44872</v>
      </c>
      <c r="B199" s="13">
        <v>52.500000000000007</v>
      </c>
      <c r="C199" s="11">
        <v>3218</v>
      </c>
      <c r="D199" s="11">
        <v>2928</v>
      </c>
      <c r="E199" s="13">
        <v>331142.18999999994</v>
      </c>
      <c r="F199" s="1">
        <f t="shared" si="67"/>
        <v>1892.2410857142854</v>
      </c>
      <c r="G199" s="1"/>
      <c r="H199" s="1">
        <f t="shared" si="71"/>
        <v>55.626666666666679</v>
      </c>
      <c r="I199" s="2">
        <f t="shared" si="83"/>
        <v>0.8</v>
      </c>
      <c r="J199" s="3">
        <f t="shared" si="64"/>
        <v>80</v>
      </c>
      <c r="K199" s="3">
        <f t="shared" si="72"/>
        <v>-1.8998178506375232</v>
      </c>
      <c r="L199" s="3"/>
      <c r="M199" s="6">
        <f t="shared" si="86"/>
        <v>3000</v>
      </c>
      <c r="N199" s="1">
        <f t="shared" si="73"/>
        <v>145.32992166666662</v>
      </c>
      <c r="O199" s="6">
        <f t="shared" si="87"/>
        <v>1850</v>
      </c>
      <c r="P199" s="1">
        <f t="shared" si="66"/>
        <v>232.20127645718006</v>
      </c>
      <c r="Q199" s="1">
        <f t="shared" si="69"/>
        <v>377.53119812384671</v>
      </c>
      <c r="R199" s="3">
        <f t="shared" si="90"/>
        <v>53.933028303406672</v>
      </c>
      <c r="S199" s="3">
        <f t="shared" si="74"/>
        <v>112.89382507253576</v>
      </c>
      <c r="T199" s="1"/>
      <c r="U199" s="1">
        <f t="shared" si="75"/>
        <v>42.000000000000007</v>
      </c>
      <c r="V199" s="1">
        <f t="shared" si="70"/>
        <v>57.804444444444457</v>
      </c>
      <c r="W199" s="1">
        <f t="shared" si="76"/>
        <v>10.5</v>
      </c>
      <c r="X199" s="3">
        <f t="shared" si="77"/>
        <v>1.4344262295081971</v>
      </c>
      <c r="Y199" s="3">
        <f t="shared" si="91"/>
        <v>108.11133879781421</v>
      </c>
      <c r="Z199" s="3">
        <f t="shared" si="88"/>
        <v>1.9741955069823927</v>
      </c>
      <c r="AA199" s="3">
        <f t="shared" si="89"/>
        <v>0.35860655737704916</v>
      </c>
      <c r="AB199" s="3">
        <f t="shared" si="81"/>
        <v>1.9741955069823924</v>
      </c>
      <c r="AC199" s="3">
        <f t="shared" si="82"/>
        <v>95.217513725278465</v>
      </c>
      <c r="AD199" s="1"/>
      <c r="AE199" s="1">
        <f>AE198+B199</f>
        <v>46202.8</v>
      </c>
      <c r="AF199" s="1">
        <f>AF198+B199*(1-I199)</f>
        <v>20072.85090909091</v>
      </c>
      <c r="AG199" s="1">
        <f>AG198+C199-D199-W199</f>
        <v>20287.149090909094</v>
      </c>
      <c r="AH199" s="1">
        <f>AH198+E199</f>
        <v>39448060.75</v>
      </c>
      <c r="AI199" s="1">
        <f>E199/170</f>
        <v>1947.8952352941174</v>
      </c>
      <c r="AK199" s="5">
        <f>U199-V199</f>
        <v>-15.804444444444449</v>
      </c>
      <c r="AL199" s="5">
        <f>AL198+C199-D199-AK199</f>
        <v>40114.035555555594</v>
      </c>
      <c r="AM199" s="5">
        <f>AM198+W199</f>
        <v>20072.85090909091</v>
      </c>
      <c r="AN199" s="5">
        <f>AN198+Q199</f>
        <v>20905.086087234446</v>
      </c>
      <c r="AO199" s="5">
        <f t="shared" si="68"/>
        <v>40977.936996325356</v>
      </c>
      <c r="AS199" s="3">
        <f>100*(C199-B199)/D199</f>
        <v>108.11133879781421</v>
      </c>
      <c r="AT199" s="3">
        <f>100*B199/D199</f>
        <v>1.7930327868852463</v>
      </c>
    </row>
    <row r="200" spans="1:46" x14ac:dyDescent="0.2">
      <c r="A200" s="20">
        <f t="shared" si="85"/>
        <v>44879</v>
      </c>
      <c r="B200" s="13">
        <v>46.2</v>
      </c>
      <c r="C200" s="11">
        <v>3159</v>
      </c>
      <c r="D200" s="11">
        <v>2941</v>
      </c>
      <c r="E200" s="13">
        <v>207626.83999999985</v>
      </c>
      <c r="F200" s="1">
        <f t="shared" si="67"/>
        <v>1186.4390857142848</v>
      </c>
      <c r="G200" s="1"/>
      <c r="H200" s="1">
        <f t="shared" si="71"/>
        <v>57.804444444444457</v>
      </c>
      <c r="I200" s="2">
        <f t="shared" si="83"/>
        <v>0.8</v>
      </c>
      <c r="J200" s="3">
        <f t="shared" si="64"/>
        <v>80</v>
      </c>
      <c r="K200" s="3">
        <f t="shared" si="72"/>
        <v>-1.9654690392534666</v>
      </c>
      <c r="L200" s="3"/>
      <c r="M200" s="6">
        <f t="shared" si="86"/>
        <v>3000</v>
      </c>
      <c r="N200" s="1">
        <f t="shared" si="73"/>
        <v>89.794838333333303</v>
      </c>
      <c r="O200" s="6">
        <f t="shared" si="87"/>
        <v>1850</v>
      </c>
      <c r="P200" s="1">
        <f t="shared" si="66"/>
        <v>233.00151742103552</v>
      </c>
      <c r="Q200" s="1">
        <f t="shared" si="69"/>
        <v>322.79635575436885</v>
      </c>
      <c r="R200" s="3">
        <f t="shared" si="90"/>
        <v>46.11376510776698</v>
      </c>
      <c r="S200" s="3">
        <f t="shared" si="74"/>
        <v>110.97573463972692</v>
      </c>
      <c r="T200" s="1"/>
      <c r="U200" s="1">
        <f t="shared" si="75"/>
        <v>36.96</v>
      </c>
      <c r="V200" s="1">
        <f t="shared" si="70"/>
        <v>57.866666666666674</v>
      </c>
      <c r="W200" s="1">
        <f t="shared" si="76"/>
        <v>9.240000000000002</v>
      </c>
      <c r="X200" s="3">
        <f t="shared" si="77"/>
        <v>1.2567154029241754</v>
      </c>
      <c r="Y200" s="3">
        <f t="shared" si="91"/>
        <v>105.84155049302959</v>
      </c>
      <c r="Z200" s="3">
        <f t="shared" si="88"/>
        <v>1.967584721749972</v>
      </c>
      <c r="AA200" s="3">
        <f t="shared" si="89"/>
        <v>0.31417885073104396</v>
      </c>
      <c r="AB200" s="3">
        <f t="shared" si="81"/>
        <v>1.967584721749972</v>
      </c>
      <c r="AC200" s="3">
        <f t="shared" si="82"/>
        <v>94.865815853302664</v>
      </c>
      <c r="AD200" s="1"/>
      <c r="AE200" s="1">
        <f>AE199+B200</f>
        <v>46249</v>
      </c>
      <c r="AF200" s="1">
        <f>AF199+B200*(1-I200)</f>
        <v>20082.090909090912</v>
      </c>
      <c r="AG200" s="1">
        <f>AG199+C200-D200-W200</f>
        <v>20495.909090909092</v>
      </c>
      <c r="AH200" s="1">
        <f>AH199+E200</f>
        <v>39655687.590000004</v>
      </c>
      <c r="AI200" s="1">
        <f>E200/170</f>
        <v>1221.3343529411757</v>
      </c>
      <c r="AK200" s="5">
        <f>U200-V200</f>
        <v>-20.906666666666673</v>
      </c>
      <c r="AL200" s="5">
        <f>AL199+C200-D200-AK200</f>
        <v>40352.942222222264</v>
      </c>
      <c r="AM200" s="5">
        <f>AM199+W200</f>
        <v>20082.090909090912</v>
      </c>
      <c r="AN200" s="5">
        <f>AN199+Q200</f>
        <v>21227.882442988815</v>
      </c>
      <c r="AO200" s="5">
        <f t="shared" si="68"/>
        <v>41309.973352079731</v>
      </c>
      <c r="AS200" s="3">
        <f>100*(C200-B200)/D200</f>
        <v>105.84155049302959</v>
      </c>
      <c r="AT200" s="3">
        <f>100*B200/D200</f>
        <v>1.5708942536552193</v>
      </c>
    </row>
    <row r="201" spans="1:46" x14ac:dyDescent="0.2">
      <c r="A201" s="20">
        <f t="shared" si="85"/>
        <v>44886</v>
      </c>
      <c r="B201" s="13">
        <v>31.500000000000004</v>
      </c>
      <c r="C201" s="11">
        <v>3189</v>
      </c>
      <c r="D201" s="11">
        <v>2972</v>
      </c>
      <c r="E201" s="13">
        <v>124074.79999999981</v>
      </c>
      <c r="F201" s="1">
        <f t="shared" si="67"/>
        <v>708.99885714285608</v>
      </c>
      <c r="G201" s="1"/>
      <c r="H201" s="1">
        <f t="shared" si="71"/>
        <v>57.866666666666674</v>
      </c>
      <c r="I201" s="2">
        <f t="shared" si="83"/>
        <v>0.8</v>
      </c>
      <c r="J201" s="3">
        <f t="shared" si="64"/>
        <v>80</v>
      </c>
      <c r="K201" s="3">
        <f t="shared" si="72"/>
        <v>-1.9470614625392555</v>
      </c>
      <c r="L201" s="3"/>
      <c r="M201" s="6">
        <f t="shared" si="86"/>
        <v>3000</v>
      </c>
      <c r="N201" s="1">
        <f t="shared" si="73"/>
        <v>55.283606666666614</v>
      </c>
      <c r="O201" s="6">
        <f t="shared" si="87"/>
        <v>1850</v>
      </c>
      <c r="P201" s="1">
        <f t="shared" si="66"/>
        <v>233.60504070335395</v>
      </c>
      <c r="Q201" s="1">
        <f t="shared" si="69"/>
        <v>288.88864737002058</v>
      </c>
      <c r="R201" s="3">
        <f t="shared" si="90"/>
        <v>41.269806767145795</v>
      </c>
      <c r="S201" s="3">
        <f t="shared" si="74"/>
        <v>109.72034479710702</v>
      </c>
      <c r="T201" s="1"/>
      <c r="U201" s="1">
        <f t="shared" si="75"/>
        <v>25.200000000000003</v>
      </c>
      <c r="V201" s="1">
        <f t="shared" si="70"/>
        <v>57.244444444444461</v>
      </c>
      <c r="W201" s="1">
        <f t="shared" si="76"/>
        <v>6.3000000000000007</v>
      </c>
      <c r="X201" s="3">
        <f t="shared" si="77"/>
        <v>0.84791386271870806</v>
      </c>
      <c r="Y201" s="3">
        <f t="shared" si="91"/>
        <v>106.24158815612383</v>
      </c>
      <c r="Z201" s="3">
        <f t="shared" si="88"/>
        <v>1.9261253177807691</v>
      </c>
      <c r="AA201" s="3">
        <f t="shared" si="89"/>
        <v>0.21197846567967701</v>
      </c>
      <c r="AB201" s="3">
        <f t="shared" si="81"/>
        <v>1.9261253177807693</v>
      </c>
      <c r="AC201" s="3">
        <f t="shared" si="82"/>
        <v>96.521243359016808</v>
      </c>
      <c r="AD201" s="1"/>
      <c r="AE201" s="1">
        <f>AE200+B201</f>
        <v>46280.5</v>
      </c>
      <c r="AF201" s="1">
        <f>AF200+B201*(1-I201)</f>
        <v>20088.390909090911</v>
      </c>
      <c r="AG201" s="1">
        <f>AG200+C201-D201-W201</f>
        <v>20706.609090909093</v>
      </c>
      <c r="AH201" s="1">
        <f>AH200+E201</f>
        <v>39779762.390000001</v>
      </c>
      <c r="AI201" s="1">
        <f>E201/170</f>
        <v>729.85176470588124</v>
      </c>
      <c r="AK201" s="5">
        <f>U201-V201</f>
        <v>-32.044444444444458</v>
      </c>
      <c r="AL201" s="5">
        <f>AL200+C201-D201-AK201</f>
        <v>40601.986666666708</v>
      </c>
      <c r="AM201" s="5">
        <f>AM200+W201</f>
        <v>20088.390909090911</v>
      </c>
      <c r="AN201" s="5">
        <f>AN200+Q201</f>
        <v>21516.771090358838</v>
      </c>
      <c r="AO201" s="5">
        <f t="shared" si="68"/>
        <v>41605.161999449745</v>
      </c>
      <c r="AS201" s="3">
        <f>100*(C201-B201)/D201</f>
        <v>106.24158815612383</v>
      </c>
      <c r="AT201" s="3">
        <f>100*B201/D201</f>
        <v>1.059892328398385</v>
      </c>
    </row>
    <row r="202" spans="1:46" x14ac:dyDescent="0.2">
      <c r="A202" s="20">
        <f t="shared" si="85"/>
        <v>44893</v>
      </c>
      <c r="B202" s="13">
        <v>25.200000000000003</v>
      </c>
      <c r="C202" s="11">
        <v>3365</v>
      </c>
      <c r="D202" s="11">
        <v>3013</v>
      </c>
      <c r="E202" s="13">
        <v>85772.990000000224</v>
      </c>
      <c r="F202" s="1">
        <f t="shared" si="67"/>
        <v>490.13137142857272</v>
      </c>
      <c r="G202" s="1"/>
      <c r="H202" s="1">
        <f t="shared" si="71"/>
        <v>57.244444444444461</v>
      </c>
      <c r="I202" s="2">
        <f t="shared" si="83"/>
        <v>0.8</v>
      </c>
      <c r="J202" s="3">
        <f t="shared" si="64"/>
        <v>80</v>
      </c>
      <c r="K202" s="3">
        <f t="shared" si="72"/>
        <v>-1.8999151823579312</v>
      </c>
      <c r="L202" s="3"/>
      <c r="M202" s="6">
        <f t="shared" si="86"/>
        <v>3000</v>
      </c>
      <c r="N202" s="1">
        <f t="shared" si="73"/>
        <v>34.974631666666674</v>
      </c>
      <c r="O202" s="6">
        <f t="shared" si="87"/>
        <v>1850</v>
      </c>
      <c r="P202" s="1">
        <f t="shared" si="66"/>
        <v>234.16911103874958</v>
      </c>
      <c r="Q202" s="1">
        <f t="shared" si="69"/>
        <v>269.14374270541623</v>
      </c>
      <c r="R202" s="3">
        <f t="shared" si="90"/>
        <v>38.449106100773747</v>
      </c>
      <c r="S202" s="3">
        <f t="shared" si="74"/>
        <v>108.93274950897498</v>
      </c>
      <c r="T202" s="1"/>
      <c r="U202" s="1">
        <f t="shared" si="75"/>
        <v>20.160000000000004</v>
      </c>
      <c r="V202" s="1">
        <f t="shared" si="70"/>
        <v>55.440000000000005</v>
      </c>
      <c r="W202" s="1">
        <f t="shared" si="76"/>
        <v>5.0399999999999991</v>
      </c>
      <c r="X202" s="3">
        <f t="shared" si="77"/>
        <v>0.66910056422170605</v>
      </c>
      <c r="Y202" s="3">
        <f>100*(C202-B202)/D202</f>
        <v>110.84633255891139</v>
      </c>
      <c r="Z202" s="3">
        <f t="shared" si="88"/>
        <v>1.8400265516096914</v>
      </c>
      <c r="AA202" s="3">
        <f t="shared" si="89"/>
        <v>0.16727514105542646</v>
      </c>
      <c r="AB202" s="3">
        <f t="shared" si="81"/>
        <v>1.8400265516096916</v>
      </c>
      <c r="AC202" s="3">
        <f t="shared" si="82"/>
        <v>101.91358304993641</v>
      </c>
      <c r="AD202" s="1"/>
      <c r="AE202" s="1">
        <f>AE201+B202</f>
        <v>46305.7</v>
      </c>
      <c r="AF202" s="1">
        <f>AF201+B202*(1-I202)</f>
        <v>20093.430909090912</v>
      </c>
      <c r="AG202" s="1">
        <f>AG201+C202-D202-W202</f>
        <v>21053.569090909092</v>
      </c>
      <c r="AH202" s="1">
        <f>AH201+E202</f>
        <v>39865535.380000003</v>
      </c>
      <c r="AI202" s="1">
        <f>E202/170</f>
        <v>504.54700000000133</v>
      </c>
      <c r="AK202" s="5">
        <f>U202-V202</f>
        <v>-35.28</v>
      </c>
      <c r="AL202" s="5">
        <f>AL201+C202-D202-AK202</f>
        <v>40989.266666666706</v>
      </c>
      <c r="AM202" s="5">
        <f>AM201+W202</f>
        <v>20093.430909090912</v>
      </c>
      <c r="AN202" s="5">
        <f>AN201+Q202</f>
        <v>21785.914833064253</v>
      </c>
      <c r="AO202" s="5">
        <f t="shared" si="68"/>
        <v>41879.345742155165</v>
      </c>
      <c r="AS202" s="3">
        <f>100*(C202-B202)/D202</f>
        <v>110.84633255891139</v>
      </c>
      <c r="AT202" s="3">
        <f>100*B202/D202</f>
        <v>0.83637570527713256</v>
      </c>
    </row>
    <row r="203" spans="1:46" x14ac:dyDescent="0.2">
      <c r="A203" s="20">
        <f t="shared" si="85"/>
        <v>44900</v>
      </c>
      <c r="B203" s="13">
        <v>25.200000000000003</v>
      </c>
      <c r="C203" s="11">
        <v>3404</v>
      </c>
      <c r="D203" s="11">
        <v>3054</v>
      </c>
      <c r="E203" s="13">
        <v>42886.495000000112</v>
      </c>
      <c r="F203" s="1">
        <f t="shared" si="67"/>
        <v>245.06568571428636</v>
      </c>
      <c r="G203" s="1"/>
      <c r="H203" s="1">
        <f t="shared" si="71"/>
        <v>55.440000000000019</v>
      </c>
      <c r="I203" s="2">
        <f t="shared" si="83"/>
        <v>0.8</v>
      </c>
      <c r="J203" s="3">
        <f t="shared" si="64"/>
        <v>80</v>
      </c>
      <c r="K203" s="3">
        <f t="shared" si="72"/>
        <v>-1.81532416502947</v>
      </c>
      <c r="L203" s="3"/>
      <c r="M203" s="6">
        <f t="shared" si="86"/>
        <v>3000</v>
      </c>
      <c r="N203" s="1">
        <f t="shared" si="73"/>
        <v>21.443247500000055</v>
      </c>
      <c r="O203" s="6">
        <f t="shared" si="87"/>
        <v>1850</v>
      </c>
      <c r="P203" s="1">
        <f t="shared" si="66"/>
        <v>234.54659068707261</v>
      </c>
      <c r="Q203" s="1">
        <f t="shared" si="69"/>
        <v>255.98983818707268</v>
      </c>
      <c r="R203" s="3">
        <f t="shared" si="90"/>
        <v>36.569976883867525</v>
      </c>
      <c r="S203" s="3">
        <f t="shared" si="74"/>
        <v>108.38211650907246</v>
      </c>
      <c r="T203" s="1"/>
      <c r="U203" s="1">
        <f t="shared" si="75"/>
        <v>20.160000000000004</v>
      </c>
      <c r="V203" s="1">
        <f t="shared" si="70"/>
        <v>44.613333333333344</v>
      </c>
      <c r="W203" s="1">
        <f t="shared" si="76"/>
        <v>5.0399999999999991</v>
      </c>
      <c r="X203" s="3">
        <f t="shared" si="77"/>
        <v>0.66011787819253454</v>
      </c>
      <c r="Y203" s="3">
        <f t="shared" ref="Y203:Y207" si="92">100*(C203-B203)/D203</f>
        <v>110.63523248199083</v>
      </c>
      <c r="Z203" s="3">
        <f t="shared" si="88"/>
        <v>1.4608164156297756</v>
      </c>
      <c r="AA203" s="3">
        <f t="shared" si="89"/>
        <v>0.16502946954813355</v>
      </c>
      <c r="AB203" s="3">
        <f t="shared" si="81"/>
        <v>1.4608164156297754</v>
      </c>
      <c r="AC203" s="3">
        <f t="shared" si="82"/>
        <v>102.25311597291839</v>
      </c>
      <c r="AD203" s="1"/>
      <c r="AE203" s="1">
        <f>AE202+B203</f>
        <v>46330.899999999994</v>
      </c>
      <c r="AF203" s="1">
        <f>AF202+B203*(1-I203)</f>
        <v>20098.470909090913</v>
      </c>
      <c r="AG203" s="1">
        <f>AG202+C203-D203-W203</f>
        <v>21398.529090909091</v>
      </c>
      <c r="AH203" s="1">
        <f>AH202+E203</f>
        <v>39908421.875</v>
      </c>
      <c r="AI203" s="1">
        <f>E203/170</f>
        <v>252.27350000000067</v>
      </c>
      <c r="AK203" s="5">
        <f>U203-V203</f>
        <v>-24.45333333333334</v>
      </c>
      <c r="AL203" s="5">
        <f>AL202+C203-D203-AK203</f>
        <v>41363.720000000038</v>
      </c>
      <c r="AM203" s="5">
        <f>AM202+W203</f>
        <v>20098.470909090913</v>
      </c>
      <c r="AN203" s="5">
        <f>AN202+Q203</f>
        <v>22041.904671251326</v>
      </c>
      <c r="AO203" s="5">
        <f>IF(ISNUMBER(AM203),AM203+AN203,123)</f>
        <v>42140.375580342239</v>
      </c>
      <c r="AS203" s="3">
        <f>100*(C203-B203)/D203</f>
        <v>110.63523248199083</v>
      </c>
      <c r="AT203" s="3">
        <f>100*B203/D203</f>
        <v>0.82514734774066811</v>
      </c>
    </row>
    <row r="204" spans="1:46" x14ac:dyDescent="0.2">
      <c r="A204" s="20">
        <f t="shared" si="85"/>
        <v>44907</v>
      </c>
      <c r="B204" s="13" t="e">
        <v>#N/A</v>
      </c>
      <c r="C204" s="11" t="e">
        <v>#N/A</v>
      </c>
      <c r="D204" s="11">
        <v>3078</v>
      </c>
      <c r="E204" s="13">
        <v>21443.247500000056</v>
      </c>
      <c r="F204" s="1">
        <f t="shared" si="67"/>
        <v>122.53284285714318</v>
      </c>
      <c r="G204" s="1"/>
      <c r="H204" s="1">
        <f t="shared" si="71"/>
        <v>44.61333333333333</v>
      </c>
      <c r="I204" s="2">
        <f t="shared" si="83"/>
        <v>0.8</v>
      </c>
      <c r="J204" s="3">
        <f t="shared" si="64"/>
        <v>80</v>
      </c>
      <c r="K204" s="3">
        <f t="shared" si="72"/>
        <v>-1.4494260342213559</v>
      </c>
      <c r="L204" s="3"/>
      <c r="M204" s="6">
        <f t="shared" si="86"/>
        <v>3000</v>
      </c>
      <c r="N204" s="1">
        <f t="shared" si="73"/>
        <v>10.721623750000028</v>
      </c>
      <c r="O204" s="6">
        <f t="shared" si="87"/>
        <v>1850</v>
      </c>
      <c r="P204" s="1">
        <f t="shared" si="66"/>
        <v>234.54547704330838</v>
      </c>
      <c r="Q204" s="1">
        <f t="shared" si="69"/>
        <v>245.2671007933084</v>
      </c>
      <c r="R204" s="3">
        <f t="shared" si="90"/>
        <v>35.038157256186913</v>
      </c>
      <c r="S204" s="3">
        <f t="shared" si="74"/>
        <v>107.96839183863899</v>
      </c>
      <c r="T204" s="1"/>
      <c r="U204" s="1" t="e">
        <f t="shared" si="75"/>
        <v>#N/A</v>
      </c>
      <c r="V204" s="1" t="e">
        <f t="shared" si="70"/>
        <v>#N/A</v>
      </c>
      <c r="W204" s="1" t="e">
        <f t="shared" si="76"/>
        <v>#N/A</v>
      </c>
      <c r="X204" s="3" t="e">
        <f t="shared" si="77"/>
        <v>#N/A</v>
      </c>
      <c r="Y204" s="3" t="e">
        <f t="shared" si="92"/>
        <v>#N/A</v>
      </c>
      <c r="Z204" s="3" t="e">
        <f t="shared" si="88"/>
        <v>#N/A</v>
      </c>
      <c r="AA204" s="3" t="e">
        <f t="shared" si="89"/>
        <v>#N/A</v>
      </c>
      <c r="AB204" s="3" t="e">
        <f t="shared" si="81"/>
        <v>#N/A</v>
      </c>
      <c r="AC204" s="3" t="e">
        <f t="shared" si="82"/>
        <v>#N/A</v>
      </c>
      <c r="AD204" s="1"/>
      <c r="AE204" s="1" t="e">
        <f>AE203+B204</f>
        <v>#N/A</v>
      </c>
      <c r="AF204" s="1" t="e">
        <f>AF203+B204*(1-I204)</f>
        <v>#N/A</v>
      </c>
      <c r="AG204" s="1" t="e">
        <f>AG203+C204-D204-W204</f>
        <v>#N/A</v>
      </c>
      <c r="AH204" s="1">
        <f>AH203+E204</f>
        <v>39929865.122500002</v>
      </c>
      <c r="AI204" s="1">
        <f>E204/170</f>
        <v>126.13675000000033</v>
      </c>
      <c r="AK204" s="5" t="e">
        <f>U204-V204</f>
        <v>#N/A</v>
      </c>
      <c r="AL204" s="5" t="e">
        <f>AL203+C204-D204-AK204</f>
        <v>#N/A</v>
      </c>
      <c r="AM204" s="5" t="e">
        <f>AM203+W204</f>
        <v>#N/A</v>
      </c>
      <c r="AN204" s="5">
        <f>AN203+Q204</f>
        <v>22287.171772044636</v>
      </c>
      <c r="AO204" s="5">
        <f>IF(ISNUMBER(AM204),AM204+AN204,AO203+Q204)</f>
        <v>42385.642681135549</v>
      </c>
      <c r="AS204" s="3" t="e">
        <f>100*(C204-B204)/D204</f>
        <v>#N/A</v>
      </c>
      <c r="AT204" s="3" t="e">
        <f>100*B204/D204</f>
        <v>#N/A</v>
      </c>
    </row>
    <row r="205" spans="1:46" x14ac:dyDescent="0.2">
      <c r="A205" s="20">
        <f t="shared" si="85"/>
        <v>44914</v>
      </c>
      <c r="B205" s="13" t="e">
        <v>#N/A</v>
      </c>
      <c r="C205" s="11" t="e">
        <v>#N/A</v>
      </c>
      <c r="D205" s="11">
        <v>3142</v>
      </c>
      <c r="E205" s="13">
        <v>10721.623750000028</v>
      </c>
      <c r="F205" s="1">
        <f t="shared" si="67"/>
        <v>61.26642142857159</v>
      </c>
      <c r="G205" s="1"/>
      <c r="H205" s="1" t="e">
        <f t="shared" si="71"/>
        <v>#N/A</v>
      </c>
      <c r="I205" s="2">
        <f t="shared" si="83"/>
        <v>0.8</v>
      </c>
      <c r="J205" s="3">
        <f t="shared" si="64"/>
        <v>80</v>
      </c>
      <c r="K205" s="3" t="e">
        <f t="shared" si="72"/>
        <v>#N/A</v>
      </c>
      <c r="L205" s="3"/>
      <c r="M205" s="6">
        <f t="shared" si="86"/>
        <v>3000</v>
      </c>
      <c r="N205" s="1">
        <f t="shared" si="73"/>
        <v>5.3608118750000138</v>
      </c>
      <c r="O205" s="6">
        <f t="shared" si="87"/>
        <v>1850</v>
      </c>
      <c r="P205" s="1">
        <f t="shared" si="66"/>
        <v>234.43261478345815</v>
      </c>
      <c r="Q205" s="1">
        <f t="shared" si="69"/>
        <v>239.79342665845817</v>
      </c>
      <c r="R205" s="3">
        <f t="shared" si="90"/>
        <v>34.256203808351167</v>
      </c>
      <c r="S205" s="3">
        <f t="shared" si="74"/>
        <v>107.63187226793312</v>
      </c>
      <c r="T205" s="1"/>
      <c r="U205" s="1" t="e">
        <f t="shared" si="75"/>
        <v>#N/A</v>
      </c>
      <c r="V205" s="1" t="e">
        <f t="shared" si="70"/>
        <v>#N/A</v>
      </c>
      <c r="W205" s="1" t="e">
        <f t="shared" si="76"/>
        <v>#N/A</v>
      </c>
      <c r="X205" s="3" t="e">
        <f t="shared" si="77"/>
        <v>#N/A</v>
      </c>
      <c r="Y205" s="3" t="e">
        <f t="shared" si="92"/>
        <v>#N/A</v>
      </c>
      <c r="Z205" s="3" t="e">
        <f t="shared" si="88"/>
        <v>#N/A</v>
      </c>
      <c r="AA205" s="3" t="e">
        <f t="shared" si="89"/>
        <v>#N/A</v>
      </c>
      <c r="AB205" s="3" t="e">
        <f t="shared" si="81"/>
        <v>#N/A</v>
      </c>
      <c r="AC205" s="3" t="e">
        <f t="shared" si="82"/>
        <v>#N/A</v>
      </c>
      <c r="AD205" s="1"/>
      <c r="AE205" s="1" t="e">
        <f>AE204+B205</f>
        <v>#N/A</v>
      </c>
      <c r="AF205" s="1" t="e">
        <f>AF204+B205*(1-I205)</f>
        <v>#N/A</v>
      </c>
      <c r="AG205" s="1" t="e">
        <f>AG204+C205-D205-W205</f>
        <v>#N/A</v>
      </c>
      <c r="AH205" s="1">
        <f>AH204+E205</f>
        <v>39940586.746250004</v>
      </c>
      <c r="AI205" s="1">
        <f>E205/170</f>
        <v>63.068375000000167</v>
      </c>
      <c r="AK205" s="5" t="e">
        <f>U205-V205</f>
        <v>#N/A</v>
      </c>
      <c r="AL205" s="5" t="e">
        <f>AL204+C205-D205-AK205</f>
        <v>#N/A</v>
      </c>
      <c r="AM205" s="5" t="e">
        <f>AM204+W205</f>
        <v>#N/A</v>
      </c>
      <c r="AN205" s="5">
        <f>AN204+Q205</f>
        <v>22526.965198703096</v>
      </c>
      <c r="AO205" s="5">
        <f>IF(ISNUMBER(AM205),AM205+AN205,AO204+Q205)</f>
        <v>42625.436107794005</v>
      </c>
      <c r="AS205" s="3" t="e">
        <f>100*(C205-B205)/D205</f>
        <v>#N/A</v>
      </c>
      <c r="AT205" s="3" t="e">
        <f>100*B205/D205</f>
        <v>#N/A</v>
      </c>
    </row>
    <row r="206" spans="1:46" x14ac:dyDescent="0.2">
      <c r="A206" s="20">
        <f t="shared" si="85"/>
        <v>44921</v>
      </c>
      <c r="B206" s="13" t="e">
        <v>#N/A</v>
      </c>
      <c r="C206" s="11" t="e">
        <v>#N/A</v>
      </c>
      <c r="D206" s="11">
        <v>3209</v>
      </c>
      <c r="E206" s="13">
        <v>5360.811875000014</v>
      </c>
      <c r="F206" s="1">
        <f t="shared" si="67"/>
        <v>30.633210714285795</v>
      </c>
      <c r="G206" s="1"/>
      <c r="H206" s="1" t="e">
        <f t="shared" si="71"/>
        <v>#N/A</v>
      </c>
      <c r="I206" s="2">
        <f t="shared" si="83"/>
        <v>0.8</v>
      </c>
      <c r="J206" s="3">
        <f t="shared" si="64"/>
        <v>80</v>
      </c>
      <c r="K206" s="3" t="e">
        <f t="shared" si="72"/>
        <v>#N/A</v>
      </c>
      <c r="L206" s="3"/>
      <c r="M206" s="6">
        <f t="shared" si="86"/>
        <v>3000</v>
      </c>
      <c r="N206" s="1">
        <f t="shared" si="73"/>
        <v>2.6804059375000069</v>
      </c>
      <c r="O206" s="6">
        <f t="shared" si="87"/>
        <v>1850</v>
      </c>
      <c r="P206" s="1">
        <f t="shared" si="66"/>
        <v>233.97313578638881</v>
      </c>
      <c r="Q206" s="1">
        <f t="shared" si="69"/>
        <v>236.65354172388882</v>
      </c>
      <c r="R206" s="3">
        <f t="shared" si="90"/>
        <v>33.8076488176984</v>
      </c>
      <c r="S206" s="3">
        <f t="shared" si="74"/>
        <v>107.37468188606695</v>
      </c>
      <c r="T206" s="1"/>
      <c r="U206" s="1" t="e">
        <f t="shared" si="75"/>
        <v>#N/A</v>
      </c>
      <c r="V206" s="1" t="e">
        <f t="shared" si="70"/>
        <v>#N/A</v>
      </c>
      <c r="W206" s="1" t="e">
        <f t="shared" si="76"/>
        <v>#N/A</v>
      </c>
      <c r="X206" s="3" t="e">
        <f t="shared" si="77"/>
        <v>#N/A</v>
      </c>
      <c r="Y206" s="3" t="e">
        <f t="shared" si="92"/>
        <v>#N/A</v>
      </c>
      <c r="Z206" s="3" t="e">
        <f t="shared" si="88"/>
        <v>#N/A</v>
      </c>
      <c r="AA206" s="3" t="e">
        <f t="shared" si="89"/>
        <v>#N/A</v>
      </c>
      <c r="AB206" s="3" t="e">
        <f t="shared" si="81"/>
        <v>#N/A</v>
      </c>
      <c r="AC206" s="3" t="e">
        <f t="shared" si="82"/>
        <v>#N/A</v>
      </c>
      <c r="AD206" s="1"/>
      <c r="AE206" s="1" t="e">
        <f>AE205+B206</f>
        <v>#N/A</v>
      </c>
      <c r="AF206" s="1" t="e">
        <f>AF205+B206*(1-I206)</f>
        <v>#N/A</v>
      </c>
      <c r="AG206" s="1" t="e">
        <f>AG205+C206-D206-W206</f>
        <v>#N/A</v>
      </c>
      <c r="AH206" s="1">
        <f>AH205+E206</f>
        <v>39945947.558125004</v>
      </c>
      <c r="AI206" s="1">
        <f>E206/170</f>
        <v>31.534187500000083</v>
      </c>
      <c r="AK206" s="5" t="e">
        <f>U206-V206</f>
        <v>#N/A</v>
      </c>
      <c r="AL206" s="5" t="e">
        <f>AL205+C206-D206-AK206</f>
        <v>#N/A</v>
      </c>
      <c r="AM206" s="5" t="e">
        <f>AM205+W206</f>
        <v>#N/A</v>
      </c>
      <c r="AN206" s="5">
        <f>AN205+Q206</f>
        <v>22763.618740426984</v>
      </c>
      <c r="AO206" s="5">
        <f>IF(ISNUMBER(AM206),AM206+AN206,AO205+Q206)</f>
        <v>42862.089649517897</v>
      </c>
      <c r="AS206" s="3" t="e">
        <f>100*(C206-B206)/D206</f>
        <v>#N/A</v>
      </c>
      <c r="AT206" s="3" t="e">
        <f>100*B206/D206</f>
        <v>#N/A</v>
      </c>
    </row>
    <row r="207" spans="1:46" x14ac:dyDescent="0.2">
      <c r="A207" s="20">
        <f t="shared" si="85"/>
        <v>44928</v>
      </c>
      <c r="B207" s="13" t="e">
        <v>#N/A</v>
      </c>
      <c r="C207" s="11" t="e">
        <v>#N/A</v>
      </c>
      <c r="D207" s="11">
        <v>3266</v>
      </c>
      <c r="E207" s="13">
        <v>2680.405937500007</v>
      </c>
      <c r="F207" s="1">
        <f t="shared" si="67"/>
        <v>15.316605357142898</v>
      </c>
      <c r="G207" s="1"/>
      <c r="H207" s="1" t="e">
        <f t="shared" si="71"/>
        <v>#N/A</v>
      </c>
      <c r="I207" s="2">
        <f t="shared" si="83"/>
        <v>0.8</v>
      </c>
      <c r="J207" s="3">
        <f t="shared" si="64"/>
        <v>80</v>
      </c>
      <c r="K207" s="3" t="e">
        <f t="shared" si="72"/>
        <v>#N/A</v>
      </c>
      <c r="L207" s="3"/>
      <c r="M207" s="6">
        <f t="shared" si="86"/>
        <v>3000</v>
      </c>
      <c r="N207" s="1">
        <f t="shared" si="73"/>
        <v>1.3402029687500034</v>
      </c>
      <c r="O207" s="6">
        <f t="shared" si="87"/>
        <v>1850</v>
      </c>
      <c r="P207" s="1">
        <f t="shared" si="66"/>
        <v>233.05144903940086</v>
      </c>
      <c r="Q207" s="1">
        <f t="shared" si="69"/>
        <v>234.39165200815086</v>
      </c>
      <c r="R207" s="3">
        <f t="shared" si="90"/>
        <v>33.484521715450121</v>
      </c>
      <c r="S207" s="3">
        <f>IF(ISNUMBER(D207),100*(1+Q207/D207),100*(1+Q207/D155))</f>
        <v>107.17671928990052</v>
      </c>
      <c r="T207" s="1"/>
      <c r="U207" s="1" t="e">
        <f t="shared" si="75"/>
        <v>#N/A</v>
      </c>
      <c r="V207" s="1" t="e">
        <f t="shared" si="70"/>
        <v>#N/A</v>
      </c>
      <c r="W207" s="1" t="e">
        <f t="shared" si="76"/>
        <v>#N/A</v>
      </c>
      <c r="X207" s="3" t="e">
        <f t="shared" si="77"/>
        <v>#N/A</v>
      </c>
      <c r="Y207" s="3" t="e">
        <f t="shared" si="92"/>
        <v>#N/A</v>
      </c>
      <c r="Z207" s="3" t="e">
        <f t="shared" si="88"/>
        <v>#N/A</v>
      </c>
      <c r="AA207" s="3" t="e">
        <f t="shared" si="89"/>
        <v>#N/A</v>
      </c>
      <c r="AB207" s="3" t="e">
        <f t="shared" si="81"/>
        <v>#N/A</v>
      </c>
      <c r="AC207" s="3" t="e">
        <f t="shared" si="82"/>
        <v>#N/A</v>
      </c>
      <c r="AD207" s="1"/>
      <c r="AE207" s="1" t="e">
        <f>AE206+B207</f>
        <v>#N/A</v>
      </c>
      <c r="AF207" s="1" t="e">
        <f>AF206+B207*(1-I207)</f>
        <v>#N/A</v>
      </c>
      <c r="AG207" s="1" t="e">
        <f>AG206+C207-D207-W207</f>
        <v>#N/A</v>
      </c>
      <c r="AH207" s="1">
        <f>AH206+E207</f>
        <v>39948627.964062504</v>
      </c>
      <c r="AI207" s="1">
        <f>E207/170</f>
        <v>15.767093750000042</v>
      </c>
      <c r="AK207" s="5" t="e">
        <f>U207-V207</f>
        <v>#N/A</v>
      </c>
      <c r="AL207" s="5" t="e">
        <f>AL206+C207-D207-AK207</f>
        <v>#N/A</v>
      </c>
      <c r="AM207" s="5" t="e">
        <f>AM206+W207</f>
        <v>#N/A</v>
      </c>
      <c r="AN207" s="5">
        <f>AN206+Q207</f>
        <v>22998.010392435135</v>
      </c>
      <c r="AO207" s="5">
        <f>IF(ISNUMBER(AM207),AM207+AN207,AO206+Q207)</f>
        <v>43096.481301526044</v>
      </c>
      <c r="AS207" s="3" t="e">
        <f>100*(C207-B207)/D207</f>
        <v>#N/A</v>
      </c>
      <c r="AT207" s="3" t="e">
        <f>100*B207/D207</f>
        <v>#N/A</v>
      </c>
    </row>
    <row r="208" spans="1:46" x14ac:dyDescent="0.2">
      <c r="A208" s="20">
        <f t="shared" si="85"/>
        <v>44935</v>
      </c>
      <c r="H208" s="1"/>
      <c r="J208" s="1"/>
      <c r="K208" s="1"/>
      <c r="L208" s="1"/>
      <c r="M208" s="6">
        <f t="shared" ref="M208:M210" si="93">M207</f>
        <v>3000</v>
      </c>
      <c r="N208" s="1">
        <f t="shared" ref="N208:N210" si="94">(E208+E207)/M208/2</f>
        <v>0.44673432291666781</v>
      </c>
      <c r="O208" s="6">
        <f t="shared" ref="O208:O210" si="95">O207</f>
        <v>1850</v>
      </c>
      <c r="P208" s="1">
        <f t="shared" si="66"/>
        <v>231.79520026050147</v>
      </c>
      <c r="Q208" s="1">
        <f t="shared" ref="Q208:Q210" si="96">N208+P208</f>
        <v>232.24193458341813</v>
      </c>
      <c r="R208" s="3">
        <f t="shared" ref="R208:R259" si="97">Q208/7</f>
        <v>33.177419226202588</v>
      </c>
      <c r="S208" s="3">
        <f t="shared" ref="S208:S259" si="98">IF(ISNUMBER(D208),100*(1+Q208/D208),100*(1+Q208/D156))</f>
        <v>106.99313262822699</v>
      </c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K208" s="5"/>
      <c r="AL208" s="5"/>
      <c r="AM208" s="5"/>
      <c r="AN208" s="5">
        <f>AN207+Q208</f>
        <v>23230.252327018552</v>
      </c>
      <c r="AO208" s="5">
        <f>IF(ISNUMBER(AM208),AM208+AN208,AO207+Q208)</f>
        <v>43328.723236109465</v>
      </c>
    </row>
    <row r="209" spans="1:41" x14ac:dyDescent="0.2">
      <c r="A209" s="20">
        <f t="shared" si="85"/>
        <v>44942</v>
      </c>
      <c r="H209" s="1"/>
      <c r="J209" s="1"/>
      <c r="K209" s="1"/>
      <c r="L209" s="1"/>
      <c r="M209" s="6">
        <f t="shared" si="93"/>
        <v>3000</v>
      </c>
      <c r="N209" s="1">
        <f t="shared" si="94"/>
        <v>0</v>
      </c>
      <c r="O209" s="6">
        <f t="shared" si="95"/>
        <v>1850</v>
      </c>
      <c r="P209" s="1">
        <f t="shared" si="66"/>
        <v>230.50216867469879</v>
      </c>
      <c r="Q209" s="1">
        <f t="shared" si="96"/>
        <v>230.50216867469879</v>
      </c>
      <c r="R209" s="3">
        <f t="shared" si="97"/>
        <v>32.928881239242685</v>
      </c>
      <c r="S209" s="3">
        <f t="shared" si="98"/>
        <v>106.86836021080748</v>
      </c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K209" s="5"/>
      <c r="AL209" s="5"/>
      <c r="AM209" s="5"/>
      <c r="AN209" s="5">
        <f>AN208+Q209</f>
        <v>23460.754495693251</v>
      </c>
      <c r="AO209" s="5">
        <f>IF(ISNUMBER(AM209),AM209+AN209,AO208+Q209)</f>
        <v>43559.225404784163</v>
      </c>
    </row>
    <row r="210" spans="1:41" x14ac:dyDescent="0.2">
      <c r="A210" s="20">
        <f t="shared" si="85"/>
        <v>44949</v>
      </c>
      <c r="H210" s="1"/>
      <c r="J210" s="1"/>
      <c r="K210" s="1"/>
      <c r="L210" s="1"/>
      <c r="M210" s="6">
        <f t="shared" si="93"/>
        <v>3000</v>
      </c>
      <c r="N210" s="1">
        <f t="shared" si="94"/>
        <v>0</v>
      </c>
      <c r="O210" s="6">
        <f t="shared" si="95"/>
        <v>1850</v>
      </c>
      <c r="P210" s="1">
        <f t="shared" si="66"/>
        <v>229.09071963529794</v>
      </c>
      <c r="Q210" s="1">
        <f t="shared" si="96"/>
        <v>229.09071963529794</v>
      </c>
      <c r="R210" s="3">
        <f t="shared" si="97"/>
        <v>32.727245662185418</v>
      </c>
      <c r="S210" s="3">
        <f t="shared" si="98"/>
        <v>106.75783833732442</v>
      </c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K210" s="5"/>
      <c r="AL210" s="5"/>
      <c r="AM210" s="5"/>
      <c r="AN210" s="5">
        <f>AN209+Q210</f>
        <v>23689.845215328547</v>
      </c>
      <c r="AO210" s="5">
        <f>IF(ISNUMBER(AM210),AM210+AN210,AO209+Q210)</f>
        <v>43788.316124419463</v>
      </c>
    </row>
    <row r="211" spans="1:41" x14ac:dyDescent="0.2">
      <c r="A211" s="20">
        <f t="shared" si="85"/>
        <v>44956</v>
      </c>
      <c r="H211" s="1"/>
      <c r="J211" s="1"/>
      <c r="K211" s="1"/>
      <c r="L211" s="1"/>
      <c r="M211" s="6">
        <f t="shared" ref="M211:M259" si="99">M210</f>
        <v>3000</v>
      </c>
      <c r="N211" s="1">
        <f t="shared" ref="N211:N259" si="100">(E211+E210)/M211/2</f>
        <v>0</v>
      </c>
      <c r="O211" s="6">
        <f t="shared" ref="O211:O259" si="101">O210</f>
        <v>1850</v>
      </c>
      <c r="P211" s="1">
        <f t="shared" si="66"/>
        <v>228.59278801693259</v>
      </c>
      <c r="Q211" s="1">
        <f t="shared" ref="Q211:Q259" si="102">N211+P211</f>
        <v>228.59278801693259</v>
      </c>
      <c r="R211" s="3">
        <f t="shared" si="97"/>
        <v>32.656112573847516</v>
      </c>
      <c r="S211" s="3">
        <f t="shared" si="98"/>
        <v>106.64900488705446</v>
      </c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K211" s="5"/>
      <c r="AL211" s="5"/>
      <c r="AM211" s="5"/>
      <c r="AN211" s="5">
        <f>AN210+Q211</f>
        <v>23918.43800334548</v>
      </c>
      <c r="AO211" s="5">
        <f>IF(ISNUMBER(AM211),AM211+AN211,AO210+Q211)</f>
        <v>44016.908912436396</v>
      </c>
    </row>
    <row r="212" spans="1:41" x14ac:dyDescent="0.2">
      <c r="A212" s="20">
        <f t="shared" si="85"/>
        <v>44963</v>
      </c>
      <c r="H212" s="1"/>
      <c r="J212" s="1"/>
      <c r="K212" s="1"/>
      <c r="L212" s="1"/>
      <c r="M212" s="6">
        <f t="shared" si="99"/>
        <v>3000</v>
      </c>
      <c r="N212" s="1">
        <f t="shared" si="100"/>
        <v>0</v>
      </c>
      <c r="O212" s="6">
        <f t="shared" si="101"/>
        <v>1850</v>
      </c>
      <c r="P212" s="1">
        <f t="shared" si="66"/>
        <v>229.9208660371215</v>
      </c>
      <c r="Q212" s="1">
        <f t="shared" si="102"/>
        <v>229.9208660371215</v>
      </c>
      <c r="R212" s="3">
        <f t="shared" si="97"/>
        <v>32.845838005303072</v>
      </c>
      <c r="S212" s="3">
        <f t="shared" si="98"/>
        <v>106.65665506766419</v>
      </c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K212" s="5"/>
      <c r="AL212" s="5"/>
      <c r="AM212" s="5"/>
      <c r="AN212" s="5">
        <f>AN211+Q212</f>
        <v>24148.358869382602</v>
      </c>
      <c r="AO212" s="5">
        <f>IF(ISNUMBER(AM212),AM212+AN212,AO211+Q212)</f>
        <v>44246.829778473519</v>
      </c>
    </row>
    <row r="213" spans="1:41" x14ac:dyDescent="0.2">
      <c r="A213" s="20">
        <f t="shared" si="85"/>
        <v>44970</v>
      </c>
      <c r="H213" s="1"/>
      <c r="J213" s="1"/>
      <c r="K213" s="1"/>
      <c r="L213" s="1"/>
      <c r="M213" s="6">
        <f t="shared" si="99"/>
        <v>3000</v>
      </c>
      <c r="N213" s="1">
        <f t="shared" si="100"/>
        <v>0</v>
      </c>
      <c r="O213" s="6">
        <f t="shared" si="101"/>
        <v>1850</v>
      </c>
      <c r="P213" s="1">
        <f t="shared" si="66"/>
        <v>232.06503073917295</v>
      </c>
      <c r="Q213" s="1">
        <f t="shared" si="102"/>
        <v>232.06503073917295</v>
      </c>
      <c r="R213" s="3">
        <f t="shared" si="97"/>
        <v>33.152147248453282</v>
      </c>
      <c r="S213" s="3">
        <f t="shared" si="98"/>
        <v>106.73237687087824</v>
      </c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K213" s="5"/>
      <c r="AL213" s="5"/>
      <c r="AM213" s="5"/>
      <c r="AN213" s="5">
        <f>AN212+Q213</f>
        <v>24380.423900121776</v>
      </c>
      <c r="AO213" s="5">
        <f>IF(ISNUMBER(AM213),AM213+AN213,AO212+Q213)</f>
        <v>44478.894809212688</v>
      </c>
    </row>
    <row r="214" spans="1:41" x14ac:dyDescent="0.2">
      <c r="A214" s="20">
        <f t="shared" si="85"/>
        <v>44977</v>
      </c>
      <c r="H214" s="1"/>
      <c r="J214" s="1"/>
      <c r="K214" s="1"/>
      <c r="L214" s="1"/>
      <c r="M214" s="6">
        <f t="shared" si="99"/>
        <v>3000</v>
      </c>
      <c r="N214" s="1">
        <f t="shared" si="100"/>
        <v>0</v>
      </c>
      <c r="O214" s="6">
        <f t="shared" si="101"/>
        <v>1850</v>
      </c>
      <c r="P214" s="1">
        <f t="shared" si="66"/>
        <v>234.82407027027031</v>
      </c>
      <c r="Q214" s="1">
        <f t="shared" si="102"/>
        <v>234.82407027027031</v>
      </c>
      <c r="R214" s="3">
        <f t="shared" si="97"/>
        <v>33.546295752895759</v>
      </c>
      <c r="S214" s="3">
        <f t="shared" si="98"/>
        <v>106.79664458090508</v>
      </c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K214" s="5"/>
      <c r="AL214" s="5"/>
      <c r="AM214" s="5"/>
      <c r="AN214" s="5">
        <f>AN213+Q214</f>
        <v>24615.247970392047</v>
      </c>
      <c r="AO214" s="5">
        <f>IF(ISNUMBER(AM214),AM214+AN214,AO213+Q214)</f>
        <v>44713.718879482956</v>
      </c>
    </row>
    <row r="215" spans="1:41" x14ac:dyDescent="0.2">
      <c r="A215" s="20">
        <f t="shared" si="85"/>
        <v>44984</v>
      </c>
      <c r="H215" s="1"/>
      <c r="J215" s="1"/>
      <c r="K215" s="1"/>
      <c r="L215" s="1"/>
      <c r="M215" s="6">
        <f t="shared" si="99"/>
        <v>3000</v>
      </c>
      <c r="N215" s="1">
        <f t="shared" si="100"/>
        <v>0</v>
      </c>
      <c r="O215" s="6">
        <f t="shared" si="101"/>
        <v>1850</v>
      </c>
      <c r="P215" s="1">
        <f t="shared" si="66"/>
        <v>236.93750713122768</v>
      </c>
      <c r="Q215" s="1">
        <f t="shared" si="102"/>
        <v>236.93750713122768</v>
      </c>
      <c r="R215" s="3">
        <f t="shared" si="97"/>
        <v>33.8482153044611</v>
      </c>
      <c r="S215" s="3">
        <f t="shared" si="98"/>
        <v>106.90176251474593</v>
      </c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K215" s="5"/>
      <c r="AL215" s="5"/>
      <c r="AM215" s="5"/>
      <c r="AN215" s="5">
        <f>AN214+Q215</f>
        <v>24852.185477523275</v>
      </c>
      <c r="AO215" s="5">
        <f>IF(ISNUMBER(AM215),AM215+AN215,AO214+Q215)</f>
        <v>44950.656386614181</v>
      </c>
    </row>
    <row r="216" spans="1:41" x14ac:dyDescent="0.2">
      <c r="A216" s="20">
        <f t="shared" si="85"/>
        <v>44991</v>
      </c>
      <c r="H216" s="1"/>
      <c r="J216" s="1"/>
      <c r="K216" s="1"/>
      <c r="L216" s="1"/>
      <c r="M216" s="6">
        <f t="shared" si="99"/>
        <v>3000</v>
      </c>
      <c r="N216" s="1">
        <f t="shared" si="100"/>
        <v>0</v>
      </c>
      <c r="O216" s="6">
        <f t="shared" si="101"/>
        <v>1850</v>
      </c>
      <c r="P216" s="1">
        <f t="shared" si="66"/>
        <v>237.72259563660049</v>
      </c>
      <c r="Q216" s="1">
        <f t="shared" si="102"/>
        <v>237.72259563660049</v>
      </c>
      <c r="R216" s="3">
        <f t="shared" si="97"/>
        <v>33.960370805228642</v>
      </c>
      <c r="S216" s="3">
        <f t="shared" si="98"/>
        <v>106.99801576793053</v>
      </c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K216" s="5"/>
      <c r="AL216" s="5"/>
      <c r="AM216" s="5"/>
      <c r="AN216" s="5">
        <f>AN215+Q216</f>
        <v>25089.908073159877</v>
      </c>
      <c r="AO216" s="5">
        <f>IF(ISNUMBER(AM216),AM216+AN216,AO215+Q216)</f>
        <v>45188.378982250782</v>
      </c>
    </row>
    <row r="217" spans="1:41" x14ac:dyDescent="0.2">
      <c r="A217" s="20">
        <f t="shared" si="85"/>
        <v>44998</v>
      </c>
      <c r="H217" s="1"/>
      <c r="J217" s="1"/>
      <c r="K217" s="1"/>
      <c r="L217" s="1"/>
      <c r="M217" s="6">
        <f t="shared" si="99"/>
        <v>3000</v>
      </c>
      <c r="N217" s="1">
        <f t="shared" si="100"/>
        <v>0</v>
      </c>
      <c r="O217" s="6">
        <f t="shared" si="101"/>
        <v>1850</v>
      </c>
      <c r="P217" s="1">
        <f t="shared" si="66"/>
        <v>236.77037935525888</v>
      </c>
      <c r="Q217" s="1">
        <f t="shared" si="102"/>
        <v>236.77037935525888</v>
      </c>
      <c r="R217" s="3">
        <f t="shared" si="97"/>
        <v>33.824339907894128</v>
      </c>
      <c r="S217" s="3">
        <f t="shared" si="98"/>
        <v>107.04673748081129</v>
      </c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K217" s="5"/>
      <c r="AL217" s="5"/>
      <c r="AM217" s="5"/>
      <c r="AN217" s="5">
        <f>AN216+Q217</f>
        <v>25326.678452515134</v>
      </c>
      <c r="AO217" s="5">
        <f>IF(ISNUMBER(AM217),AM217+AN217,AO216+Q217)</f>
        <v>45425.14936160604</v>
      </c>
    </row>
    <row r="218" spans="1:41" x14ac:dyDescent="0.2">
      <c r="A218" s="20">
        <f t="shared" si="85"/>
        <v>45005</v>
      </c>
      <c r="H218" s="1"/>
      <c r="J218" s="1"/>
      <c r="K218" s="1"/>
      <c r="L218" s="1"/>
      <c r="M218" s="6">
        <f t="shared" si="99"/>
        <v>3000</v>
      </c>
      <c r="N218" s="1">
        <f t="shared" si="100"/>
        <v>0</v>
      </c>
      <c r="O218" s="6">
        <f t="shared" si="101"/>
        <v>1850</v>
      </c>
      <c r="P218" s="1">
        <f t="shared" si="66"/>
        <v>233.48143660045591</v>
      </c>
      <c r="Q218" s="1">
        <f t="shared" si="102"/>
        <v>233.48143660045591</v>
      </c>
      <c r="R218" s="3">
        <f t="shared" si="97"/>
        <v>33.354490942922276</v>
      </c>
      <c r="S218" s="3">
        <f t="shared" si="98"/>
        <v>107.07948564585979</v>
      </c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K218" s="5"/>
      <c r="AL218" s="5"/>
      <c r="AM218" s="5"/>
      <c r="AN218" s="5">
        <f>AN217+Q218</f>
        <v>25560.159889115592</v>
      </c>
      <c r="AO218" s="5">
        <f>IF(ISNUMBER(AM218),AM218+AN218,AO217+Q218)</f>
        <v>45658.630798206497</v>
      </c>
    </row>
    <row r="219" spans="1:41" x14ac:dyDescent="0.2">
      <c r="A219" s="20">
        <f t="shared" si="85"/>
        <v>45012</v>
      </c>
      <c r="H219" s="1"/>
      <c r="J219" s="1"/>
      <c r="K219" s="1"/>
      <c r="L219" s="1"/>
      <c r="M219" s="6">
        <f t="shared" si="99"/>
        <v>3000</v>
      </c>
      <c r="N219" s="1">
        <f t="shared" si="100"/>
        <v>0</v>
      </c>
      <c r="O219" s="6">
        <f t="shared" si="101"/>
        <v>1850</v>
      </c>
      <c r="P219" s="1">
        <f t="shared" si="66"/>
        <v>229.92244474112667</v>
      </c>
      <c r="Q219" s="1">
        <f t="shared" si="102"/>
        <v>229.92244474112667</v>
      </c>
      <c r="R219" s="3">
        <f t="shared" si="97"/>
        <v>32.846063534446664</v>
      </c>
      <c r="S219" s="3">
        <f t="shared" si="98"/>
        <v>107.14710739015003</v>
      </c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K219" s="5"/>
      <c r="AL219" s="5"/>
      <c r="AM219" s="5"/>
      <c r="AN219" s="5">
        <f>AN218+Q219</f>
        <v>25790.082333856717</v>
      </c>
      <c r="AO219" s="5">
        <f>IF(ISNUMBER(AM219),AM219+AN219,AO218+Q219)</f>
        <v>45888.553242947622</v>
      </c>
    </row>
    <row r="220" spans="1:41" x14ac:dyDescent="0.2">
      <c r="A220" s="20">
        <f t="shared" si="85"/>
        <v>45019</v>
      </c>
      <c r="H220" s="1"/>
      <c r="J220" s="1"/>
      <c r="K220" s="1"/>
      <c r="L220" s="1"/>
      <c r="M220" s="6">
        <f t="shared" si="99"/>
        <v>3000</v>
      </c>
      <c r="N220" s="1">
        <f t="shared" si="100"/>
        <v>0</v>
      </c>
      <c r="O220" s="6">
        <f t="shared" si="101"/>
        <v>1850</v>
      </c>
      <c r="P220" s="1">
        <f t="shared" si="66"/>
        <v>226.19508550960603</v>
      </c>
      <c r="Q220" s="1">
        <f t="shared" si="102"/>
        <v>226.19508550960603</v>
      </c>
      <c r="R220" s="3">
        <f t="shared" si="97"/>
        <v>32.313583644229432</v>
      </c>
      <c r="S220" s="3">
        <f t="shared" si="98"/>
        <v>107.18992643069313</v>
      </c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K220" s="5"/>
      <c r="AL220" s="5"/>
      <c r="AM220" s="5"/>
      <c r="AN220" s="5">
        <f>AN219+Q220</f>
        <v>26016.277419366324</v>
      </c>
      <c r="AO220" s="5">
        <f>IF(ISNUMBER(AM220),AM220+AN220,AO219+Q220)</f>
        <v>46114.74832845723</v>
      </c>
    </row>
    <row r="221" spans="1:41" x14ac:dyDescent="0.2">
      <c r="A221" s="20">
        <f t="shared" si="85"/>
        <v>45026</v>
      </c>
      <c r="H221" s="1"/>
      <c r="J221" s="1"/>
      <c r="K221" s="1"/>
      <c r="L221" s="1"/>
      <c r="M221" s="6">
        <f t="shared" si="99"/>
        <v>3000</v>
      </c>
      <c r="N221" s="1">
        <f t="shared" si="100"/>
        <v>0</v>
      </c>
      <c r="O221" s="6">
        <f t="shared" si="101"/>
        <v>1850</v>
      </c>
      <c r="P221" s="1">
        <f t="shared" si="66"/>
        <v>221.62880413546077</v>
      </c>
      <c r="Q221" s="1">
        <f t="shared" si="102"/>
        <v>221.62880413546077</v>
      </c>
      <c r="R221" s="3">
        <f t="shared" si="97"/>
        <v>31.661257733637253</v>
      </c>
      <c r="S221" s="3">
        <f t="shared" si="98"/>
        <v>107.22859765608158</v>
      </c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K221" s="5"/>
      <c r="AL221" s="5"/>
      <c r="AM221" s="5"/>
      <c r="AN221" s="5">
        <f>AN220+Q221</f>
        <v>26237.906223501785</v>
      </c>
      <c r="AO221" s="5">
        <f>IF(ISNUMBER(AM221),AM221+AN221,AO220+Q221)</f>
        <v>46336.377132592694</v>
      </c>
    </row>
    <row r="222" spans="1:41" x14ac:dyDescent="0.2">
      <c r="A222" s="20">
        <f t="shared" si="85"/>
        <v>45033</v>
      </c>
      <c r="H222" s="1"/>
      <c r="J222" s="1"/>
      <c r="K222" s="1"/>
      <c r="L222" s="1"/>
      <c r="M222" s="6">
        <f t="shared" si="99"/>
        <v>3000</v>
      </c>
      <c r="N222" s="1">
        <f t="shared" si="100"/>
        <v>0</v>
      </c>
      <c r="O222" s="6">
        <f t="shared" si="101"/>
        <v>1850</v>
      </c>
      <c r="P222" s="1">
        <f t="shared" si="66"/>
        <v>215.89210109084991</v>
      </c>
      <c r="Q222" s="1">
        <f t="shared" si="102"/>
        <v>215.89210109084991</v>
      </c>
      <c r="R222" s="3">
        <f t="shared" si="97"/>
        <v>30.841728727264272</v>
      </c>
      <c r="S222" s="3">
        <f t="shared" si="98"/>
        <v>107.20360697667167</v>
      </c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K222" s="5"/>
      <c r="AL222" s="5"/>
      <c r="AM222" s="5"/>
      <c r="AN222" s="5">
        <f>AN221+Q222</f>
        <v>26453.798324592633</v>
      </c>
      <c r="AO222" s="5">
        <f>IF(ISNUMBER(AM222),AM222+AN222,AO221+Q222)</f>
        <v>46552.269233683546</v>
      </c>
    </row>
    <row r="223" spans="1:41" x14ac:dyDescent="0.2">
      <c r="A223" s="20">
        <f t="shared" si="85"/>
        <v>45040</v>
      </c>
      <c r="H223" s="1"/>
      <c r="J223" s="1"/>
      <c r="K223" s="1"/>
      <c r="L223" s="1"/>
      <c r="M223" s="6">
        <f t="shared" si="99"/>
        <v>3000</v>
      </c>
      <c r="N223" s="1">
        <f t="shared" si="100"/>
        <v>0</v>
      </c>
      <c r="O223" s="6">
        <f t="shared" si="101"/>
        <v>1850</v>
      </c>
      <c r="P223" s="1">
        <f t="shared" si="66"/>
        <v>209.09295178280692</v>
      </c>
      <c r="Q223" s="1">
        <f t="shared" si="102"/>
        <v>209.09295178280692</v>
      </c>
      <c r="R223" s="3">
        <f t="shared" si="97"/>
        <v>29.870421683258133</v>
      </c>
      <c r="S223" s="3">
        <f t="shared" si="98"/>
        <v>107.07590361363137</v>
      </c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K223" s="5"/>
      <c r="AL223" s="5"/>
      <c r="AM223" s="5"/>
      <c r="AN223" s="5">
        <f>AN222+Q223</f>
        <v>26662.891276375442</v>
      </c>
      <c r="AO223" s="5">
        <f>IF(ISNUMBER(AM223),AM223+AN223,AO222+Q223)</f>
        <v>46761.362185466351</v>
      </c>
    </row>
    <row r="224" spans="1:41" x14ac:dyDescent="0.2">
      <c r="A224" s="20">
        <f t="shared" si="85"/>
        <v>45047</v>
      </c>
      <c r="H224" s="1"/>
      <c r="J224" s="1"/>
      <c r="K224" s="1"/>
      <c r="L224" s="1"/>
      <c r="M224" s="6">
        <f t="shared" si="99"/>
        <v>3000</v>
      </c>
      <c r="N224" s="1">
        <f t="shared" si="100"/>
        <v>0</v>
      </c>
      <c r="O224" s="6">
        <f t="shared" si="101"/>
        <v>1850</v>
      </c>
      <c r="P224" s="1">
        <f t="shared" si="66"/>
        <v>202.65039764327582</v>
      </c>
      <c r="Q224" s="1">
        <f t="shared" si="102"/>
        <v>202.65039764327582</v>
      </c>
      <c r="R224" s="3">
        <f t="shared" si="97"/>
        <v>28.950056806182261</v>
      </c>
      <c r="S224" s="3">
        <f t="shared" si="98"/>
        <v>106.96872068924608</v>
      </c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K224" s="5"/>
      <c r="AL224" s="5"/>
      <c r="AM224" s="5"/>
      <c r="AN224" s="5">
        <f>AN223+Q224</f>
        <v>26865.541674018717</v>
      </c>
      <c r="AO224" s="5">
        <f>IF(ISNUMBER(AM224),AM224+AN224,AO223+Q224)</f>
        <v>46964.012583109623</v>
      </c>
    </row>
    <row r="225" spans="1:41" x14ac:dyDescent="0.2">
      <c r="A225" s="20">
        <f t="shared" si="85"/>
        <v>45054</v>
      </c>
      <c r="H225" s="1"/>
      <c r="J225" s="1"/>
      <c r="K225" s="1"/>
      <c r="L225" s="1"/>
      <c r="M225" s="6">
        <f t="shared" si="99"/>
        <v>3000</v>
      </c>
      <c r="N225" s="1">
        <f t="shared" si="100"/>
        <v>0</v>
      </c>
      <c r="O225" s="6">
        <f t="shared" si="101"/>
        <v>1850</v>
      </c>
      <c r="P225" s="1">
        <f t="shared" si="66"/>
        <v>195.5452553830186</v>
      </c>
      <c r="Q225" s="1">
        <f t="shared" si="102"/>
        <v>195.5452553830186</v>
      </c>
      <c r="R225" s="3">
        <f t="shared" si="97"/>
        <v>27.935036483288371</v>
      </c>
      <c r="S225" s="3">
        <f t="shared" si="98"/>
        <v>106.78976581191037</v>
      </c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K225" s="5"/>
      <c r="AL225" s="5"/>
      <c r="AM225" s="5"/>
      <c r="AN225" s="5">
        <f>AN224+Q225</f>
        <v>27061.086929401736</v>
      </c>
      <c r="AO225" s="5">
        <f>IF(ISNUMBER(AM225),AM225+AN225,AO224+Q225)</f>
        <v>47159.557838492641</v>
      </c>
    </row>
    <row r="226" spans="1:41" x14ac:dyDescent="0.2">
      <c r="A226" s="20">
        <f t="shared" si="85"/>
        <v>45061</v>
      </c>
      <c r="H226" s="1"/>
      <c r="J226" s="1"/>
      <c r="K226" s="1"/>
      <c r="L226" s="1"/>
      <c r="M226" s="6">
        <f t="shared" si="99"/>
        <v>3000</v>
      </c>
      <c r="N226" s="1">
        <f t="shared" si="100"/>
        <v>0</v>
      </c>
      <c r="O226" s="6">
        <f t="shared" si="101"/>
        <v>1850</v>
      </c>
      <c r="P226" s="1">
        <f t="shared" si="66"/>
        <v>187.89088967740608</v>
      </c>
      <c r="Q226" s="1">
        <f t="shared" si="102"/>
        <v>187.89088967740608</v>
      </c>
      <c r="R226" s="3">
        <f t="shared" si="97"/>
        <v>26.841555668200868</v>
      </c>
      <c r="S226" s="3">
        <f t="shared" si="98"/>
        <v>106.56961152718203</v>
      </c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K226" s="5"/>
      <c r="AL226" s="5"/>
      <c r="AM226" s="5"/>
      <c r="AN226" s="5">
        <f>AN225+Q226</f>
        <v>27248.97781907914</v>
      </c>
      <c r="AO226" s="5">
        <f>IF(ISNUMBER(AM226),AM226+AN226,AO225+Q226)</f>
        <v>47347.448728170049</v>
      </c>
    </row>
    <row r="227" spans="1:41" x14ac:dyDescent="0.2">
      <c r="A227" s="20">
        <f t="shared" si="85"/>
        <v>45068</v>
      </c>
      <c r="H227" s="1"/>
      <c r="J227" s="1"/>
      <c r="K227" s="1"/>
      <c r="L227" s="1"/>
      <c r="M227" s="6">
        <f t="shared" si="99"/>
        <v>3000</v>
      </c>
      <c r="N227" s="1">
        <f t="shared" si="100"/>
        <v>0</v>
      </c>
      <c r="O227" s="6">
        <f t="shared" si="101"/>
        <v>1850</v>
      </c>
      <c r="P227" s="1">
        <f t="shared" si="66"/>
        <v>181.17020997038708</v>
      </c>
      <c r="Q227" s="1">
        <f t="shared" si="102"/>
        <v>181.17020997038708</v>
      </c>
      <c r="R227" s="3">
        <f t="shared" si="97"/>
        <v>25.881458567198155</v>
      </c>
      <c r="S227" s="3">
        <f t="shared" si="98"/>
        <v>106.39725317692043</v>
      </c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K227" s="5"/>
      <c r="AL227" s="5"/>
      <c r="AM227" s="5"/>
      <c r="AN227" s="5">
        <f>AN226+Q227</f>
        <v>27430.148029049527</v>
      </c>
      <c r="AO227" s="5">
        <f>IF(ISNUMBER(AM227),AM227+AN227,AO226+Q227)</f>
        <v>47528.61893814044</v>
      </c>
    </row>
    <row r="228" spans="1:41" x14ac:dyDescent="0.2">
      <c r="A228" s="20">
        <f t="shared" si="85"/>
        <v>45075</v>
      </c>
      <c r="H228" s="1"/>
      <c r="J228" s="1"/>
      <c r="K228" s="1"/>
      <c r="L228" s="1"/>
      <c r="M228" s="6">
        <f t="shared" si="99"/>
        <v>3000</v>
      </c>
      <c r="N228" s="1">
        <f t="shared" si="100"/>
        <v>0</v>
      </c>
      <c r="O228" s="6">
        <f t="shared" si="101"/>
        <v>1850</v>
      </c>
      <c r="P228" s="1">
        <f t="shared" si="66"/>
        <v>173.77863489231422</v>
      </c>
      <c r="Q228" s="1">
        <f t="shared" si="102"/>
        <v>173.77863489231422</v>
      </c>
      <c r="R228" s="3">
        <f t="shared" si="97"/>
        <v>24.825519270330602</v>
      </c>
      <c r="S228" s="3">
        <f t="shared" si="98"/>
        <v>106.18869782380035</v>
      </c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K228" s="5"/>
      <c r="AL228" s="5"/>
      <c r="AM228" s="5"/>
      <c r="AN228" s="5">
        <f>AN227+Q228</f>
        <v>27603.926663941842</v>
      </c>
      <c r="AO228" s="5">
        <f>IF(ISNUMBER(AM228),AM228+AN228,AO227+Q228)</f>
        <v>47702.397573032751</v>
      </c>
    </row>
    <row r="229" spans="1:41" x14ac:dyDescent="0.2">
      <c r="A229" s="20">
        <f t="shared" si="85"/>
        <v>45082</v>
      </c>
      <c r="H229" s="1"/>
      <c r="J229" s="1"/>
      <c r="K229" s="1"/>
      <c r="L229" s="1"/>
      <c r="M229" s="6">
        <f t="shared" si="99"/>
        <v>3000</v>
      </c>
      <c r="N229" s="1">
        <f t="shared" si="100"/>
        <v>0</v>
      </c>
      <c r="O229" s="6">
        <f t="shared" si="101"/>
        <v>1850</v>
      </c>
      <c r="P229" s="1">
        <f t="shared" si="66"/>
        <v>165.77236376368461</v>
      </c>
      <c r="Q229" s="1">
        <f t="shared" si="102"/>
        <v>165.77236376368461</v>
      </c>
      <c r="R229" s="3">
        <f t="shared" si="97"/>
        <v>23.681766251954944</v>
      </c>
      <c r="S229" s="3">
        <f t="shared" si="98"/>
        <v>105.93953291879916</v>
      </c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K229" s="5"/>
      <c r="AL229" s="5"/>
      <c r="AM229" s="5"/>
      <c r="AN229" s="5">
        <f>AN228+Q229</f>
        <v>27769.699027705527</v>
      </c>
      <c r="AO229" s="5">
        <f>IF(ISNUMBER(AM229),AM229+AN229,AO228+Q229)</f>
        <v>47868.169936796439</v>
      </c>
    </row>
    <row r="230" spans="1:41" x14ac:dyDescent="0.2">
      <c r="A230" s="20">
        <f t="shared" si="85"/>
        <v>45089</v>
      </c>
      <c r="H230" s="1"/>
      <c r="J230" s="1"/>
      <c r="K230" s="1"/>
      <c r="L230" s="1"/>
      <c r="M230" s="6">
        <f t="shared" si="99"/>
        <v>3000</v>
      </c>
      <c r="N230" s="1">
        <f t="shared" si="100"/>
        <v>0</v>
      </c>
      <c r="O230" s="6">
        <f t="shared" si="101"/>
        <v>1850</v>
      </c>
      <c r="P230" s="1">
        <f t="shared" si="66"/>
        <v>158.76473987569304</v>
      </c>
      <c r="Q230" s="1">
        <f t="shared" si="102"/>
        <v>158.76473987569304</v>
      </c>
      <c r="R230" s="3">
        <f t="shared" si="97"/>
        <v>22.680677125099006</v>
      </c>
      <c r="S230" s="3">
        <f t="shared" si="98"/>
        <v>105.72537828617716</v>
      </c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K230" s="5"/>
      <c r="AL230" s="5"/>
      <c r="AM230" s="5"/>
      <c r="AN230" s="5">
        <f>AN229+Q230</f>
        <v>27928.463767581219</v>
      </c>
      <c r="AO230" s="5">
        <f>IF(ISNUMBER(AM230),AM230+AN230,AO229+Q230)</f>
        <v>48026.934676672136</v>
      </c>
    </row>
    <row r="231" spans="1:41" x14ac:dyDescent="0.2">
      <c r="A231" s="20">
        <f t="shared" si="85"/>
        <v>45096</v>
      </c>
      <c r="H231" s="1"/>
      <c r="J231" s="1"/>
      <c r="K231" s="1"/>
      <c r="L231" s="1"/>
      <c r="M231" s="6">
        <f t="shared" si="99"/>
        <v>3000</v>
      </c>
      <c r="N231" s="1">
        <f t="shared" si="100"/>
        <v>0</v>
      </c>
      <c r="O231" s="6">
        <f t="shared" si="101"/>
        <v>1850</v>
      </c>
      <c r="P231" s="1">
        <f t="shared" ref="P231:P259" si="103">AVERAGE(E131:E213)/O231</f>
        <v>152.7293223170411</v>
      </c>
      <c r="Q231" s="1">
        <f t="shared" si="102"/>
        <v>152.7293223170411</v>
      </c>
      <c r="R231" s="3">
        <f t="shared" si="97"/>
        <v>21.818474616720156</v>
      </c>
      <c r="S231" s="3">
        <f t="shared" si="98"/>
        <v>105.50375936277625</v>
      </c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K231" s="5"/>
      <c r="AL231" s="5"/>
      <c r="AM231" s="5"/>
      <c r="AN231" s="5">
        <f>AN230+Q231</f>
        <v>28081.193089898261</v>
      </c>
      <c r="AO231" s="5">
        <f>IF(ISNUMBER(AM231),AM231+AN231,AO230+Q231)</f>
        <v>48179.663998989177</v>
      </c>
    </row>
    <row r="232" spans="1:41" x14ac:dyDescent="0.2">
      <c r="A232" s="20">
        <f t="shared" si="85"/>
        <v>45103</v>
      </c>
      <c r="H232" s="1"/>
      <c r="J232" s="1"/>
      <c r="K232" s="1"/>
      <c r="L232" s="1"/>
      <c r="M232" s="6">
        <f t="shared" si="99"/>
        <v>3000</v>
      </c>
      <c r="N232" s="1">
        <f t="shared" si="100"/>
        <v>0</v>
      </c>
      <c r="O232" s="6">
        <f t="shared" si="101"/>
        <v>1850</v>
      </c>
      <c r="P232" s="1">
        <f t="shared" si="103"/>
        <v>148.54083189233643</v>
      </c>
      <c r="Q232" s="1">
        <f t="shared" si="102"/>
        <v>148.54083189233643</v>
      </c>
      <c r="R232" s="3">
        <f t="shared" si="97"/>
        <v>21.220118841762346</v>
      </c>
      <c r="S232" s="3">
        <f t="shared" si="98"/>
        <v>105.37801708516787</v>
      </c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K232" s="5"/>
      <c r="AL232" s="5"/>
      <c r="AM232" s="5"/>
      <c r="AN232" s="5">
        <f>AN231+Q232</f>
        <v>28229.733921790597</v>
      </c>
      <c r="AO232" s="5">
        <f>IF(ISNUMBER(AM232),AM232+AN232,AO231+Q232)</f>
        <v>48328.204830881514</v>
      </c>
    </row>
    <row r="233" spans="1:41" x14ac:dyDescent="0.2">
      <c r="A233" s="20">
        <f t="shared" si="85"/>
        <v>45110</v>
      </c>
      <c r="H233" s="1"/>
      <c r="J233" s="1"/>
      <c r="K233" s="1"/>
      <c r="L233" s="1"/>
      <c r="M233" s="6">
        <f t="shared" si="99"/>
        <v>3000</v>
      </c>
      <c r="N233" s="1">
        <f t="shared" si="100"/>
        <v>0</v>
      </c>
      <c r="O233" s="6">
        <f t="shared" si="101"/>
        <v>1850</v>
      </c>
      <c r="P233" s="1">
        <f t="shared" si="103"/>
        <v>144.73331865990994</v>
      </c>
      <c r="Q233" s="1">
        <f t="shared" si="102"/>
        <v>144.73331865990994</v>
      </c>
      <c r="R233" s="3">
        <f t="shared" si="97"/>
        <v>20.676188379987135</v>
      </c>
      <c r="S233" s="3">
        <f t="shared" si="98"/>
        <v>105.25538557225526</v>
      </c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K233" s="5"/>
      <c r="AL233" s="5"/>
      <c r="AM233" s="5"/>
      <c r="AN233" s="5">
        <f>AN232+Q233</f>
        <v>28374.467240450507</v>
      </c>
      <c r="AO233" s="5">
        <f>IF(ISNUMBER(AM233),AM233+AN233,AO232+Q233)</f>
        <v>48472.938149541427</v>
      </c>
    </row>
    <row r="234" spans="1:41" x14ac:dyDescent="0.2">
      <c r="A234" s="20">
        <f t="shared" si="85"/>
        <v>45117</v>
      </c>
      <c r="H234" s="1"/>
      <c r="J234" s="1"/>
      <c r="K234" s="1"/>
      <c r="L234" s="1"/>
      <c r="M234" s="6">
        <f t="shared" si="99"/>
        <v>3000</v>
      </c>
      <c r="N234" s="1">
        <f t="shared" si="100"/>
        <v>0</v>
      </c>
      <c r="O234" s="6">
        <f t="shared" si="101"/>
        <v>1850</v>
      </c>
      <c r="P234" s="1">
        <f t="shared" si="103"/>
        <v>140.72373238906138</v>
      </c>
      <c r="Q234" s="1">
        <f t="shared" si="102"/>
        <v>140.72373238906138</v>
      </c>
      <c r="R234" s="3">
        <f t="shared" si="97"/>
        <v>20.103390341294482</v>
      </c>
      <c r="S234" s="3">
        <f t="shared" si="98"/>
        <v>105.09868595612542</v>
      </c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K234" s="5"/>
      <c r="AL234" s="5"/>
      <c r="AM234" s="5"/>
      <c r="AN234" s="5">
        <f>AN233+Q234</f>
        <v>28515.190972839569</v>
      </c>
      <c r="AO234" s="5">
        <f>IF(ISNUMBER(AM234),AM234+AN234,AO233+Q234)</f>
        <v>48613.661881930486</v>
      </c>
    </row>
    <row r="235" spans="1:41" x14ac:dyDescent="0.2">
      <c r="A235" s="20">
        <f t="shared" si="85"/>
        <v>45124</v>
      </c>
      <c r="H235" s="1"/>
      <c r="J235" s="1"/>
      <c r="K235" s="1"/>
      <c r="L235" s="1"/>
      <c r="M235" s="6">
        <f t="shared" si="99"/>
        <v>3000</v>
      </c>
      <c r="N235" s="1">
        <f t="shared" si="100"/>
        <v>0</v>
      </c>
      <c r="O235" s="6">
        <f t="shared" si="101"/>
        <v>1850</v>
      </c>
      <c r="P235" s="1">
        <f t="shared" si="103"/>
        <v>137.39184719779715</v>
      </c>
      <c r="Q235" s="1">
        <f t="shared" si="102"/>
        <v>137.39184719779715</v>
      </c>
      <c r="R235" s="3">
        <f t="shared" si="97"/>
        <v>19.627406742542451</v>
      </c>
      <c r="S235" s="3">
        <f t="shared" si="98"/>
        <v>104.98519039179234</v>
      </c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K235" s="5"/>
      <c r="AL235" s="5"/>
      <c r="AM235" s="5"/>
      <c r="AN235" s="5">
        <f>AN234+Q235</f>
        <v>28652.582820037365</v>
      </c>
      <c r="AO235" s="5">
        <f>IF(ISNUMBER(AM235),AM235+AN235,AO234+Q235)</f>
        <v>48751.053729128282</v>
      </c>
    </row>
    <row r="236" spans="1:41" x14ac:dyDescent="0.2">
      <c r="A236" s="20">
        <f t="shared" si="85"/>
        <v>45131</v>
      </c>
      <c r="H236" s="1"/>
      <c r="J236" s="1"/>
      <c r="K236" s="1"/>
      <c r="L236" s="1"/>
      <c r="M236" s="6">
        <f t="shared" si="99"/>
        <v>3000</v>
      </c>
      <c r="N236" s="1">
        <f t="shared" si="100"/>
        <v>0</v>
      </c>
      <c r="O236" s="6">
        <f t="shared" si="101"/>
        <v>1850</v>
      </c>
      <c r="P236" s="1">
        <f t="shared" si="103"/>
        <v>137.09027750797677</v>
      </c>
      <c r="Q236" s="1">
        <f t="shared" si="102"/>
        <v>137.09027750797677</v>
      </c>
      <c r="R236" s="3">
        <f t="shared" si="97"/>
        <v>19.584325358282396</v>
      </c>
      <c r="S236" s="3">
        <f t="shared" si="98"/>
        <v>104.97064095387879</v>
      </c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K236" s="5"/>
      <c r="AL236" s="5"/>
      <c r="AM236" s="5"/>
      <c r="AN236" s="5">
        <f>AN235+Q236</f>
        <v>28789.673097545343</v>
      </c>
      <c r="AO236" s="5">
        <f>IF(ISNUMBER(AM236),AM236+AN236,AO235+Q236)</f>
        <v>48888.144006636256</v>
      </c>
    </row>
    <row r="237" spans="1:41" x14ac:dyDescent="0.2">
      <c r="A237" s="20">
        <f t="shared" si="85"/>
        <v>45138</v>
      </c>
      <c r="H237" s="1"/>
      <c r="J237" s="1"/>
      <c r="K237" s="1"/>
      <c r="L237" s="1"/>
      <c r="M237" s="6">
        <f t="shared" si="99"/>
        <v>3000</v>
      </c>
      <c r="N237" s="1">
        <f t="shared" si="100"/>
        <v>0</v>
      </c>
      <c r="O237" s="6">
        <f t="shared" si="101"/>
        <v>1850</v>
      </c>
      <c r="P237" s="1">
        <f t="shared" si="103"/>
        <v>137.05418320565286</v>
      </c>
      <c r="Q237" s="1">
        <f t="shared" si="102"/>
        <v>137.05418320565286</v>
      </c>
      <c r="R237" s="3">
        <f t="shared" si="97"/>
        <v>19.579169029378981</v>
      </c>
      <c r="S237" s="3">
        <f t="shared" si="98"/>
        <v>104.99468597688239</v>
      </c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K237" s="5"/>
      <c r="AL237" s="5"/>
      <c r="AM237" s="5"/>
      <c r="AN237" s="5">
        <f>AN236+Q237</f>
        <v>28926.727280750994</v>
      </c>
      <c r="AO237" s="5">
        <f>IF(ISNUMBER(AM237),AM237+AN237,AO236+Q237)</f>
        <v>49025.198189841911</v>
      </c>
    </row>
    <row r="238" spans="1:41" x14ac:dyDescent="0.2">
      <c r="A238" s="20">
        <f t="shared" si="85"/>
        <v>45145</v>
      </c>
      <c r="H238" s="1"/>
      <c r="J238" s="1"/>
      <c r="K238" s="1"/>
      <c r="L238" s="1"/>
      <c r="M238" s="6">
        <f t="shared" si="99"/>
        <v>3000</v>
      </c>
      <c r="N238" s="1">
        <f t="shared" si="100"/>
        <v>0</v>
      </c>
      <c r="O238" s="6">
        <f t="shared" si="101"/>
        <v>1850</v>
      </c>
      <c r="P238" s="1">
        <f t="shared" si="103"/>
        <v>137.55508852557918</v>
      </c>
      <c r="Q238" s="1">
        <f t="shared" si="102"/>
        <v>137.55508852557918</v>
      </c>
      <c r="R238" s="3">
        <f t="shared" si="97"/>
        <v>19.650726932225599</v>
      </c>
      <c r="S238" s="3">
        <f t="shared" si="98"/>
        <v>105.049746274801</v>
      </c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K238" s="5"/>
      <c r="AL238" s="5"/>
      <c r="AM238" s="5"/>
      <c r="AN238" s="5">
        <f>AN237+Q238</f>
        <v>29064.282369276574</v>
      </c>
      <c r="AO238" s="5">
        <f>IF(ISNUMBER(AM238),AM238+AN238,AO237+Q238)</f>
        <v>49162.753278367491</v>
      </c>
    </row>
    <row r="239" spans="1:41" x14ac:dyDescent="0.2">
      <c r="A239" s="20">
        <f t="shared" si="85"/>
        <v>45152</v>
      </c>
      <c r="H239" s="1"/>
      <c r="J239" s="1"/>
      <c r="K239" s="1"/>
      <c r="L239" s="1"/>
      <c r="M239" s="6">
        <f t="shared" si="99"/>
        <v>3000</v>
      </c>
      <c r="N239" s="1">
        <f t="shared" si="100"/>
        <v>0</v>
      </c>
      <c r="O239" s="6">
        <f t="shared" si="101"/>
        <v>1850</v>
      </c>
      <c r="P239" s="1">
        <f t="shared" si="103"/>
        <v>138.60947092880929</v>
      </c>
      <c r="Q239" s="1">
        <f t="shared" si="102"/>
        <v>138.60947092880929</v>
      </c>
      <c r="R239" s="3">
        <f t="shared" si="97"/>
        <v>19.801352989829898</v>
      </c>
      <c r="S239" s="3">
        <f t="shared" si="98"/>
        <v>105.09781062628943</v>
      </c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K239" s="5"/>
      <c r="AL239" s="5"/>
      <c r="AM239" s="5"/>
      <c r="AN239" s="5">
        <f>AN238+Q239</f>
        <v>29202.891840205382</v>
      </c>
      <c r="AO239" s="5">
        <f>IF(ISNUMBER(AM239),AM239+AN239,AO238+Q239)</f>
        <v>49301.362749296299</v>
      </c>
    </row>
    <row r="240" spans="1:41" x14ac:dyDescent="0.2">
      <c r="A240" s="20">
        <f t="shared" si="85"/>
        <v>45159</v>
      </c>
      <c r="H240" s="1"/>
      <c r="J240" s="1"/>
      <c r="K240" s="1"/>
      <c r="L240" s="1"/>
      <c r="M240" s="6">
        <f t="shared" si="99"/>
        <v>3000</v>
      </c>
      <c r="N240" s="1">
        <f t="shared" si="100"/>
        <v>0</v>
      </c>
      <c r="O240" s="6">
        <f t="shared" si="101"/>
        <v>1850</v>
      </c>
      <c r="P240" s="1">
        <f t="shared" si="103"/>
        <v>139.50872785423294</v>
      </c>
      <c r="Q240" s="1">
        <f t="shared" si="102"/>
        <v>139.50872785423294</v>
      </c>
      <c r="R240" s="3">
        <f t="shared" si="97"/>
        <v>19.929818264890422</v>
      </c>
      <c r="S240" s="3">
        <f t="shared" si="98"/>
        <v>105.15743910736535</v>
      </c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K240" s="5"/>
      <c r="AL240" s="5"/>
      <c r="AM240" s="5"/>
      <c r="AN240" s="5">
        <f>AN239+Q240</f>
        <v>29342.400568059616</v>
      </c>
      <c r="AO240" s="5">
        <f>IF(ISNUMBER(AM240),AM240+AN240,AO239+Q240)</f>
        <v>49440.871477150533</v>
      </c>
    </row>
    <row r="241" spans="1:41" x14ac:dyDescent="0.2">
      <c r="A241" s="20">
        <f t="shared" si="85"/>
        <v>45166</v>
      </c>
      <c r="H241" s="1"/>
      <c r="J241" s="1"/>
      <c r="K241" s="1"/>
      <c r="L241" s="1"/>
      <c r="M241" s="6">
        <f t="shared" si="99"/>
        <v>3000</v>
      </c>
      <c r="N241" s="1">
        <f t="shared" si="100"/>
        <v>0</v>
      </c>
      <c r="O241" s="6">
        <f t="shared" si="101"/>
        <v>1850</v>
      </c>
      <c r="P241" s="1">
        <f t="shared" si="103"/>
        <v>140.55568345350952</v>
      </c>
      <c r="Q241" s="1">
        <f t="shared" si="102"/>
        <v>140.55568345350952</v>
      </c>
      <c r="R241" s="3">
        <f t="shared" si="97"/>
        <v>20.079383350501359</v>
      </c>
      <c r="S241" s="3">
        <f t="shared" si="98"/>
        <v>105.20769482969654</v>
      </c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K241" s="5"/>
      <c r="AL241" s="5"/>
      <c r="AM241" s="5"/>
      <c r="AN241" s="5">
        <f>AN240+Q241</f>
        <v>29482.956251513126</v>
      </c>
      <c r="AO241" s="5">
        <f>IF(ISNUMBER(AM241),AM241+AN241,AO240+Q241)</f>
        <v>49581.427160604042</v>
      </c>
    </row>
    <row r="242" spans="1:41" x14ac:dyDescent="0.2">
      <c r="A242" s="20">
        <f t="shared" si="85"/>
        <v>45173</v>
      </c>
      <c r="H242" s="1"/>
      <c r="J242" s="1"/>
      <c r="K242" s="1"/>
      <c r="L242" s="1"/>
      <c r="M242" s="6">
        <f t="shared" si="99"/>
        <v>3000</v>
      </c>
      <c r="N242" s="1">
        <f t="shared" si="100"/>
        <v>0</v>
      </c>
      <c r="O242" s="6">
        <f t="shared" si="101"/>
        <v>1850</v>
      </c>
      <c r="P242" s="1">
        <f t="shared" si="103"/>
        <v>141.77047472614663</v>
      </c>
      <c r="Q242" s="1">
        <f t="shared" si="102"/>
        <v>141.77047472614663</v>
      </c>
      <c r="R242" s="3">
        <f t="shared" si="97"/>
        <v>20.25292496087809</v>
      </c>
      <c r="S242" s="3">
        <f t="shared" si="98"/>
        <v>105.24493062249896</v>
      </c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K242" s="5"/>
      <c r="AL242" s="5"/>
      <c r="AM242" s="5"/>
      <c r="AN242" s="5">
        <f>AN241+Q242</f>
        <v>29624.726726239271</v>
      </c>
      <c r="AO242" s="5">
        <f>IF(ISNUMBER(AM242),AM242+AN242,AO241+Q242)</f>
        <v>49723.197635330187</v>
      </c>
    </row>
    <row r="243" spans="1:41" x14ac:dyDescent="0.2">
      <c r="A243" s="20">
        <f t="shared" si="85"/>
        <v>45180</v>
      </c>
      <c r="H243" s="1"/>
      <c r="J243" s="1"/>
      <c r="K243" s="1"/>
      <c r="L243" s="1"/>
      <c r="M243" s="6">
        <f t="shared" si="99"/>
        <v>3000</v>
      </c>
      <c r="N243" s="1">
        <f t="shared" si="100"/>
        <v>0</v>
      </c>
      <c r="O243" s="6">
        <f t="shared" si="101"/>
        <v>1850</v>
      </c>
      <c r="P243" s="1">
        <f t="shared" si="103"/>
        <v>143.11851113565493</v>
      </c>
      <c r="Q243" s="1">
        <f t="shared" si="102"/>
        <v>143.11851113565493</v>
      </c>
      <c r="R243" s="3">
        <f t="shared" si="97"/>
        <v>20.445501590807847</v>
      </c>
      <c r="S243" s="3">
        <f t="shared" si="98"/>
        <v>105.27528607208458</v>
      </c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K243" s="5"/>
      <c r="AL243" s="5"/>
      <c r="AM243" s="5"/>
      <c r="AN243" s="5">
        <f>AN242+Q243</f>
        <v>29767.845237374924</v>
      </c>
      <c r="AO243" s="5">
        <f>IF(ISNUMBER(AM243),AM243+AN243,AO242+Q243)</f>
        <v>49866.316146465841</v>
      </c>
    </row>
    <row r="244" spans="1:41" x14ac:dyDescent="0.2">
      <c r="A244" s="20">
        <f t="shared" si="85"/>
        <v>45187</v>
      </c>
      <c r="H244" s="1"/>
      <c r="J244" s="1"/>
      <c r="K244" s="1"/>
      <c r="L244" s="1"/>
      <c r="M244" s="6">
        <f t="shared" si="99"/>
        <v>3000</v>
      </c>
      <c r="N244" s="1">
        <f t="shared" si="100"/>
        <v>0</v>
      </c>
      <c r="O244" s="6">
        <f t="shared" si="101"/>
        <v>1850</v>
      </c>
      <c r="P244" s="1">
        <f t="shared" si="103"/>
        <v>144.49931557485223</v>
      </c>
      <c r="Q244" s="1">
        <f t="shared" si="102"/>
        <v>144.49931557485223</v>
      </c>
      <c r="R244" s="3">
        <f t="shared" si="97"/>
        <v>20.642759367836032</v>
      </c>
      <c r="S244" s="3">
        <f t="shared" si="98"/>
        <v>105.28333877787395</v>
      </c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K244" s="5"/>
      <c r="AL244" s="5"/>
      <c r="AM244" s="5"/>
      <c r="AN244" s="5">
        <f>AN243+Q244</f>
        <v>29912.344552949777</v>
      </c>
      <c r="AO244" s="5">
        <f>IF(ISNUMBER(AM244),AM244+AN244,AO243+Q244)</f>
        <v>50010.815462040693</v>
      </c>
    </row>
    <row r="245" spans="1:41" x14ac:dyDescent="0.2">
      <c r="A245" s="20">
        <f t="shared" ref="A245:A259" si="104">A244+7</f>
        <v>45194</v>
      </c>
      <c r="H245" s="1"/>
      <c r="J245" s="1"/>
      <c r="K245" s="1"/>
      <c r="L245" s="1"/>
      <c r="M245" s="6">
        <f t="shared" si="99"/>
        <v>3000</v>
      </c>
      <c r="N245" s="1">
        <f t="shared" si="100"/>
        <v>0</v>
      </c>
      <c r="O245" s="6">
        <f t="shared" si="101"/>
        <v>1850</v>
      </c>
      <c r="P245" s="1">
        <f t="shared" si="103"/>
        <v>145.89720260885889</v>
      </c>
      <c r="Q245" s="1">
        <f t="shared" si="102"/>
        <v>145.89720260885889</v>
      </c>
      <c r="R245" s="3">
        <f t="shared" si="97"/>
        <v>20.842457515551271</v>
      </c>
      <c r="S245" s="3">
        <f t="shared" si="98"/>
        <v>105.27466386872231</v>
      </c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K245" s="5"/>
      <c r="AL245" s="5"/>
      <c r="AM245" s="5"/>
      <c r="AN245" s="5">
        <f>AN244+Q245</f>
        <v>30058.241755558636</v>
      </c>
      <c r="AO245" s="5">
        <f>IF(ISNUMBER(AM245),AM245+AN245,AO244+Q245)</f>
        <v>50156.712664649553</v>
      </c>
    </row>
    <row r="246" spans="1:41" x14ac:dyDescent="0.2">
      <c r="A246" s="20">
        <f t="shared" si="104"/>
        <v>45201</v>
      </c>
      <c r="H246" s="1"/>
      <c r="J246" s="1"/>
      <c r="K246" s="1"/>
      <c r="L246" s="1"/>
      <c r="M246" s="6">
        <f t="shared" si="99"/>
        <v>3000</v>
      </c>
      <c r="N246" s="1">
        <f t="shared" si="100"/>
        <v>0</v>
      </c>
      <c r="O246" s="6">
        <f t="shared" si="101"/>
        <v>1850</v>
      </c>
      <c r="P246" s="1">
        <f t="shared" si="103"/>
        <v>147.30117667011774</v>
      </c>
      <c r="Q246" s="1">
        <f t="shared" si="102"/>
        <v>147.30117667011774</v>
      </c>
      <c r="R246" s="3">
        <f t="shared" si="97"/>
        <v>21.04302523858825</v>
      </c>
      <c r="S246" s="3">
        <f t="shared" si="98"/>
        <v>105.28150507960264</v>
      </c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K246" s="5"/>
      <c r="AL246" s="5"/>
      <c r="AM246" s="5"/>
      <c r="AN246" s="5">
        <f>AN245+Q246</f>
        <v>30205.542932228753</v>
      </c>
      <c r="AO246" s="5">
        <f>IF(ISNUMBER(AM246),AM246+AN246,AO245+Q246)</f>
        <v>50304.013841319669</v>
      </c>
    </row>
    <row r="247" spans="1:41" x14ac:dyDescent="0.2">
      <c r="A247" s="20">
        <f t="shared" si="104"/>
        <v>45208</v>
      </c>
      <c r="H247" s="1"/>
      <c r="J247" s="1"/>
      <c r="K247" s="1"/>
      <c r="L247" s="1"/>
      <c r="M247" s="6">
        <f t="shared" si="99"/>
        <v>3000</v>
      </c>
      <c r="N247" s="1">
        <f t="shared" si="100"/>
        <v>0</v>
      </c>
      <c r="O247" s="6">
        <f t="shared" si="101"/>
        <v>1850</v>
      </c>
      <c r="P247" s="1">
        <f t="shared" si="103"/>
        <v>148.65203335456357</v>
      </c>
      <c r="Q247" s="1">
        <f t="shared" si="102"/>
        <v>148.65203335456357</v>
      </c>
      <c r="R247" s="3">
        <f t="shared" si="97"/>
        <v>21.236004764937654</v>
      </c>
      <c r="S247" s="3">
        <f t="shared" si="98"/>
        <v>105.26388220094063</v>
      </c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K247" s="5"/>
      <c r="AL247" s="5"/>
      <c r="AM247" s="5"/>
      <c r="AN247" s="5">
        <f>AN246+Q247</f>
        <v>30354.194965583316</v>
      </c>
      <c r="AO247" s="5">
        <f>IF(ISNUMBER(AM247),AM247+AN247,AO246+Q247)</f>
        <v>50452.665874674232</v>
      </c>
    </row>
    <row r="248" spans="1:41" x14ac:dyDescent="0.2">
      <c r="A248" s="20">
        <f t="shared" si="104"/>
        <v>45215</v>
      </c>
      <c r="H248" s="1"/>
      <c r="J248" s="1"/>
      <c r="K248" s="1"/>
      <c r="L248" s="1"/>
      <c r="M248" s="6">
        <f t="shared" si="99"/>
        <v>3000</v>
      </c>
      <c r="N248" s="1">
        <f t="shared" si="100"/>
        <v>0</v>
      </c>
      <c r="O248" s="6">
        <f t="shared" si="101"/>
        <v>1850</v>
      </c>
      <c r="P248" s="1">
        <f t="shared" si="103"/>
        <v>150.07394562218471</v>
      </c>
      <c r="Q248" s="1">
        <f t="shared" si="102"/>
        <v>150.07394562218471</v>
      </c>
      <c r="R248" s="3">
        <f t="shared" si="97"/>
        <v>21.439135088883528</v>
      </c>
      <c r="S248" s="3">
        <f t="shared" si="98"/>
        <v>105.27315339501703</v>
      </c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K248" s="5"/>
      <c r="AL248" s="5"/>
      <c r="AM248" s="5"/>
      <c r="AN248" s="5">
        <f>AN247+Q248</f>
        <v>30504.268911205501</v>
      </c>
      <c r="AO248" s="5">
        <f>IF(ISNUMBER(AM248),AM248+AN248,AO247+Q248)</f>
        <v>50602.739820296418</v>
      </c>
    </row>
    <row r="249" spans="1:41" x14ac:dyDescent="0.2">
      <c r="A249" s="20">
        <f t="shared" si="104"/>
        <v>45222</v>
      </c>
      <c r="H249" s="1"/>
      <c r="J249" s="1"/>
      <c r="K249" s="1"/>
      <c r="L249" s="1"/>
      <c r="M249" s="6">
        <f t="shared" si="99"/>
        <v>3000</v>
      </c>
      <c r="N249" s="1">
        <f t="shared" si="100"/>
        <v>0</v>
      </c>
      <c r="O249" s="6">
        <f t="shared" si="101"/>
        <v>1850</v>
      </c>
      <c r="P249" s="1">
        <f t="shared" si="103"/>
        <v>151.60880406836924</v>
      </c>
      <c r="Q249" s="1">
        <f t="shared" si="102"/>
        <v>151.60880406836924</v>
      </c>
      <c r="R249" s="3">
        <f t="shared" si="97"/>
        <v>21.658400581195604</v>
      </c>
      <c r="S249" s="3">
        <f t="shared" si="98"/>
        <v>105.26785281683007</v>
      </c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K249" s="5"/>
      <c r="AL249" s="5"/>
      <c r="AM249" s="5"/>
      <c r="AN249" s="5">
        <f>AN248+Q249</f>
        <v>30655.877715273869</v>
      </c>
      <c r="AO249" s="5">
        <f>IF(ISNUMBER(AM249),AM249+AN249,AO248+Q249)</f>
        <v>50754.348624364786</v>
      </c>
    </row>
    <row r="250" spans="1:41" x14ac:dyDescent="0.2">
      <c r="A250" s="20">
        <f t="shared" si="104"/>
        <v>45229</v>
      </c>
      <c r="H250" s="1"/>
      <c r="J250" s="1"/>
      <c r="K250" s="1"/>
      <c r="L250" s="1"/>
      <c r="M250" s="6">
        <f t="shared" si="99"/>
        <v>3000</v>
      </c>
      <c r="N250" s="1">
        <f t="shared" si="100"/>
        <v>0</v>
      </c>
      <c r="O250" s="6">
        <f t="shared" si="101"/>
        <v>1850</v>
      </c>
      <c r="P250" s="1">
        <f t="shared" si="103"/>
        <v>151.72136033609041</v>
      </c>
      <c r="Q250" s="1">
        <f t="shared" si="102"/>
        <v>151.72136033609041</v>
      </c>
      <c r="R250" s="3">
        <f t="shared" si="97"/>
        <v>21.674480048012917</v>
      </c>
      <c r="S250" s="3">
        <f t="shared" si="98"/>
        <v>105.22996760896555</v>
      </c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K250" s="5"/>
      <c r="AL250" s="5"/>
      <c r="AM250" s="5"/>
      <c r="AN250" s="5">
        <f>AN249+Q250</f>
        <v>30807.59907560996</v>
      </c>
      <c r="AO250" s="5">
        <f>IF(ISNUMBER(AM250),AM250+AN250,AO249+Q250)</f>
        <v>50906.069984700873</v>
      </c>
    </row>
    <row r="251" spans="1:41" x14ac:dyDescent="0.2">
      <c r="A251" s="20">
        <f t="shared" si="104"/>
        <v>45236</v>
      </c>
      <c r="H251" s="1"/>
      <c r="J251" s="1"/>
      <c r="K251" s="1"/>
      <c r="L251" s="1"/>
      <c r="M251" s="6">
        <f t="shared" si="99"/>
        <v>3000</v>
      </c>
      <c r="N251" s="1">
        <f t="shared" si="100"/>
        <v>0</v>
      </c>
      <c r="O251" s="6">
        <f t="shared" si="101"/>
        <v>1850</v>
      </c>
      <c r="P251" s="1">
        <f t="shared" si="103"/>
        <v>150.61098116702232</v>
      </c>
      <c r="Q251" s="1">
        <f t="shared" si="102"/>
        <v>150.61098116702232</v>
      </c>
      <c r="R251" s="3">
        <f t="shared" si="97"/>
        <v>21.515854452431761</v>
      </c>
      <c r="S251" s="3">
        <f t="shared" si="98"/>
        <v>105.14381766280813</v>
      </c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K251" s="5"/>
      <c r="AL251" s="5"/>
      <c r="AM251" s="5"/>
      <c r="AN251" s="5">
        <f>AN250+Q251</f>
        <v>30958.210056776981</v>
      </c>
      <c r="AO251" s="5">
        <f>IF(ISNUMBER(AM251),AM251+AN251,AO250+Q251)</f>
        <v>51056.680965867898</v>
      </c>
    </row>
    <row r="252" spans="1:41" x14ac:dyDescent="0.2">
      <c r="A252" s="20">
        <f t="shared" si="104"/>
        <v>45243</v>
      </c>
      <c r="H252" s="1"/>
      <c r="J252" s="1"/>
      <c r="K252" s="1"/>
      <c r="L252" s="1"/>
      <c r="M252" s="6">
        <f t="shared" si="99"/>
        <v>3000</v>
      </c>
      <c r="N252" s="1">
        <f t="shared" si="100"/>
        <v>0</v>
      </c>
      <c r="O252" s="6">
        <f t="shared" si="101"/>
        <v>1850</v>
      </c>
      <c r="P252" s="1">
        <f t="shared" si="103"/>
        <v>147.44749965311294</v>
      </c>
      <c r="Q252" s="1">
        <f t="shared" si="102"/>
        <v>147.44749965311294</v>
      </c>
      <c r="R252" s="3">
        <f t="shared" si="97"/>
        <v>21.063928521873276</v>
      </c>
      <c r="S252" s="3">
        <f t="shared" si="98"/>
        <v>105.01351579915379</v>
      </c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K252" s="5"/>
      <c r="AL252" s="5"/>
      <c r="AM252" s="5"/>
      <c r="AN252" s="5">
        <f>AN251+Q252</f>
        <v>31105.657556430095</v>
      </c>
      <c r="AO252" s="5">
        <f>IF(ISNUMBER(AM252),AM252+AN252,AO251+Q252)</f>
        <v>51204.128465521011</v>
      </c>
    </row>
    <row r="253" spans="1:41" x14ac:dyDescent="0.2">
      <c r="A253" s="20">
        <f t="shared" si="104"/>
        <v>45250</v>
      </c>
      <c r="H253" s="1"/>
      <c r="J253" s="1"/>
      <c r="K253" s="1"/>
      <c r="L253" s="1"/>
      <c r="M253" s="6">
        <f t="shared" si="99"/>
        <v>3000</v>
      </c>
      <c r="N253" s="1">
        <f t="shared" si="100"/>
        <v>0</v>
      </c>
      <c r="O253" s="6">
        <f t="shared" si="101"/>
        <v>1850</v>
      </c>
      <c r="P253" s="1">
        <f t="shared" si="103"/>
        <v>141.12853035933662</v>
      </c>
      <c r="Q253" s="1">
        <f t="shared" si="102"/>
        <v>141.12853035933662</v>
      </c>
      <c r="R253" s="3">
        <f t="shared" si="97"/>
        <v>20.161218622762373</v>
      </c>
      <c r="S253" s="3">
        <f t="shared" si="98"/>
        <v>104.74860465542855</v>
      </c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K253" s="5"/>
      <c r="AL253" s="5"/>
      <c r="AM253" s="5"/>
      <c r="AN253" s="5">
        <f>AN252+Q253</f>
        <v>31246.786086789431</v>
      </c>
      <c r="AO253" s="5">
        <f>IF(ISNUMBER(AM253),AM253+AN253,AO252+Q253)</f>
        <v>51345.256995880351</v>
      </c>
    </row>
    <row r="254" spans="1:41" x14ac:dyDescent="0.2">
      <c r="A254" s="20">
        <f t="shared" si="104"/>
        <v>45257</v>
      </c>
      <c r="H254" s="1"/>
      <c r="J254" s="1"/>
      <c r="K254" s="1"/>
      <c r="L254" s="1"/>
      <c r="M254" s="6">
        <f t="shared" si="99"/>
        <v>3000</v>
      </c>
      <c r="N254" s="1">
        <f t="shared" si="100"/>
        <v>0</v>
      </c>
      <c r="O254" s="6">
        <f t="shared" si="101"/>
        <v>1850</v>
      </c>
      <c r="P254" s="1">
        <f t="shared" si="103"/>
        <v>130.77908872935436</v>
      </c>
      <c r="Q254" s="1">
        <f t="shared" si="102"/>
        <v>130.77908872935436</v>
      </c>
      <c r="R254" s="3">
        <f t="shared" si="97"/>
        <v>18.682726961336336</v>
      </c>
      <c r="S254" s="3">
        <f t="shared" si="98"/>
        <v>104.34049414966327</v>
      </c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K254" s="5"/>
      <c r="AL254" s="5"/>
      <c r="AM254" s="5"/>
      <c r="AN254" s="5">
        <f>AN253+Q254</f>
        <v>31377.565175518786</v>
      </c>
      <c r="AO254" s="5">
        <f>IF(ISNUMBER(AM254),AM254+AN254,AO253+Q254)</f>
        <v>51476.036084609703</v>
      </c>
    </row>
    <row r="255" spans="1:41" x14ac:dyDescent="0.2">
      <c r="A255" s="20">
        <f t="shared" si="104"/>
        <v>45264</v>
      </c>
      <c r="H255" s="1"/>
      <c r="J255" s="1"/>
      <c r="K255" s="1"/>
      <c r="L255" s="1"/>
      <c r="M255" s="6">
        <f t="shared" si="99"/>
        <v>3000</v>
      </c>
      <c r="N255" s="1">
        <f t="shared" si="100"/>
        <v>0</v>
      </c>
      <c r="O255" s="6">
        <f t="shared" si="101"/>
        <v>1850</v>
      </c>
      <c r="P255" s="1">
        <f t="shared" si="103"/>
        <v>116.66158045958692</v>
      </c>
      <c r="Q255" s="1">
        <f t="shared" si="102"/>
        <v>116.66158045958692</v>
      </c>
      <c r="R255" s="3">
        <f t="shared" si="97"/>
        <v>16.665940065655274</v>
      </c>
      <c r="S255" s="3">
        <f t="shared" si="98"/>
        <v>103.81996006743898</v>
      </c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K255" s="5"/>
      <c r="AL255" s="5"/>
      <c r="AM255" s="5"/>
      <c r="AN255" s="5">
        <f>AN254+Q255</f>
        <v>31494.226755978372</v>
      </c>
      <c r="AO255" s="5">
        <f>IF(ISNUMBER(AM255),AM255+AN255,AO254+Q255)</f>
        <v>51592.697665069289</v>
      </c>
    </row>
    <row r="256" spans="1:41" x14ac:dyDescent="0.2">
      <c r="A256" s="20">
        <f t="shared" si="104"/>
        <v>45271</v>
      </c>
      <c r="H256" s="1"/>
      <c r="J256" s="1"/>
      <c r="K256" s="1"/>
      <c r="L256" s="1"/>
      <c r="M256" s="6">
        <f t="shared" si="99"/>
        <v>3000</v>
      </c>
      <c r="N256" s="1">
        <f t="shared" si="100"/>
        <v>0</v>
      </c>
      <c r="O256" s="6">
        <f t="shared" si="101"/>
        <v>1850</v>
      </c>
      <c r="P256" s="1">
        <f t="shared" si="103"/>
        <v>99.287348898778589</v>
      </c>
      <c r="Q256" s="1">
        <f t="shared" si="102"/>
        <v>99.287348898778589</v>
      </c>
      <c r="R256" s="3">
        <f t="shared" si="97"/>
        <v>14.183906985539798</v>
      </c>
      <c r="S256" s="3">
        <f t="shared" si="98"/>
        <v>103.22570984076604</v>
      </c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K256" s="5"/>
      <c r="AL256" s="5"/>
      <c r="AM256" s="5"/>
      <c r="AN256" s="5">
        <f>AN255+Q256</f>
        <v>31593.514104877151</v>
      </c>
      <c r="AO256" s="5">
        <f>IF(ISNUMBER(AM256),AM256+AN256,AO255+Q256)</f>
        <v>51691.985013968064</v>
      </c>
    </row>
    <row r="257" spans="1:41" x14ac:dyDescent="0.2">
      <c r="A257" s="20">
        <f t="shared" si="104"/>
        <v>45278</v>
      </c>
      <c r="H257" s="1"/>
      <c r="J257" s="1"/>
      <c r="K257" s="1"/>
      <c r="L257" s="1"/>
      <c r="M257" s="6">
        <f t="shared" si="99"/>
        <v>3000</v>
      </c>
      <c r="N257" s="1">
        <f t="shared" si="100"/>
        <v>0</v>
      </c>
      <c r="O257" s="6">
        <f t="shared" si="101"/>
        <v>1850</v>
      </c>
      <c r="P257" s="1">
        <f t="shared" si="103"/>
        <v>89.206486105590898</v>
      </c>
      <c r="Q257" s="1">
        <f t="shared" si="102"/>
        <v>89.206486105590898</v>
      </c>
      <c r="R257" s="3">
        <f t="shared" si="97"/>
        <v>12.743783729370127</v>
      </c>
      <c r="S257" s="3">
        <f t="shared" si="98"/>
        <v>102.83916251131735</v>
      </c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K257" s="5"/>
      <c r="AL257" s="5"/>
      <c r="AM257" s="5"/>
      <c r="AN257" s="5">
        <f>AN256+Q257</f>
        <v>31682.720590982743</v>
      </c>
      <c r="AO257" s="5">
        <f>IF(ISNUMBER(AM257),AM257+AN257,AO256+Q257)</f>
        <v>51781.191500073655</v>
      </c>
    </row>
    <row r="258" spans="1:41" x14ac:dyDescent="0.2">
      <c r="A258" s="20">
        <f t="shared" si="104"/>
        <v>45285</v>
      </c>
      <c r="H258" s="1"/>
      <c r="J258" s="1"/>
      <c r="K258" s="1"/>
      <c r="L258" s="1"/>
      <c r="M258" s="6">
        <f t="shared" si="99"/>
        <v>3000</v>
      </c>
      <c r="N258" s="1">
        <f t="shared" si="100"/>
        <v>0</v>
      </c>
      <c r="O258" s="6">
        <f t="shared" si="101"/>
        <v>1850</v>
      </c>
      <c r="P258" s="1">
        <f t="shared" si="103"/>
        <v>85.919967179054055</v>
      </c>
      <c r="Q258" s="1">
        <f t="shared" si="102"/>
        <v>85.919967179054055</v>
      </c>
      <c r="R258" s="3">
        <f t="shared" si="97"/>
        <v>12.274281025579151</v>
      </c>
      <c r="S258" s="3">
        <f t="shared" si="98"/>
        <v>102.67746859392501</v>
      </c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K258" s="5"/>
      <c r="AL258" s="5"/>
      <c r="AM258" s="5"/>
      <c r="AN258" s="5">
        <f>AN257+Q258</f>
        <v>31768.640558161798</v>
      </c>
      <c r="AO258" s="5">
        <f>IF(ISNUMBER(AM258),AM258+AN258,AO257+Q258)</f>
        <v>51867.111467252711</v>
      </c>
    </row>
    <row r="259" spans="1:41" x14ac:dyDescent="0.2">
      <c r="A259" s="20">
        <f t="shared" si="104"/>
        <v>45292</v>
      </c>
      <c r="H259" s="1"/>
      <c r="J259" s="1"/>
      <c r="K259" s="1"/>
      <c r="L259" s="1"/>
      <c r="M259" s="6">
        <f t="shared" si="99"/>
        <v>3000</v>
      </c>
      <c r="N259" s="1">
        <f t="shared" si="100"/>
        <v>0</v>
      </c>
      <c r="O259" s="6">
        <f t="shared" si="101"/>
        <v>1850</v>
      </c>
      <c r="P259" s="1">
        <f t="shared" si="103"/>
        <v>84.490655974214022</v>
      </c>
      <c r="Q259" s="1">
        <f t="shared" si="102"/>
        <v>84.490655974214022</v>
      </c>
      <c r="R259" s="3">
        <f t="shared" si="97"/>
        <v>12.070093710602004</v>
      </c>
      <c r="S259" s="3">
        <f t="shared" si="98"/>
        <v>102.58697660668139</v>
      </c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K259" s="5"/>
      <c r="AL259" s="5"/>
      <c r="AM259" s="5"/>
      <c r="AN259" s="5">
        <f>AN258+Q259</f>
        <v>31853.131214136014</v>
      </c>
      <c r="AO259" s="5">
        <f>IF(ISNUMBER(AM259),AM259+AN259,AO258+Q259)</f>
        <v>51951.602123226927</v>
      </c>
    </row>
    <row r="260" spans="1:41" x14ac:dyDescent="0.2">
      <c r="N260" s="1"/>
      <c r="O260" s="6"/>
      <c r="P260" s="1"/>
      <c r="Q260" s="1"/>
      <c r="R260" s="3"/>
      <c r="S260" s="3"/>
      <c r="AK260" s="4"/>
      <c r="AL260" s="4"/>
      <c r="AM260" s="4"/>
      <c r="AN260" s="5"/>
      <c r="AO260" s="5"/>
    </row>
    <row r="261" spans="1:41" x14ac:dyDescent="0.2">
      <c r="AK261" s="4"/>
      <c r="AL261" s="4"/>
      <c r="AM261" s="4"/>
      <c r="AN261" s="4"/>
      <c r="AO261" s="4"/>
    </row>
    <row r="262" spans="1:41" ht="17" thickBot="1" x14ac:dyDescent="0.25">
      <c r="AK262" s="4"/>
      <c r="AL262" s="4"/>
      <c r="AM262" s="4"/>
      <c r="AN262" s="4"/>
      <c r="AO262" s="4"/>
    </row>
    <row r="263" spans="1:41" x14ac:dyDescent="0.2">
      <c r="G263" s="24" t="s">
        <v>47</v>
      </c>
      <c r="H263" s="25"/>
      <c r="I263" s="25"/>
      <c r="J263" s="16">
        <f>2/M3+3/M259+5/O3</f>
        <v>4.1193693693693696E-3</v>
      </c>
      <c r="L263" t="s">
        <v>46</v>
      </c>
      <c r="N263" s="1">
        <f>SUM(N102:N260)</f>
        <v>10398.02513385416</v>
      </c>
      <c r="P263" s="1">
        <f>SUM(P102:P260)</f>
        <v>21455.10608028185</v>
      </c>
      <c r="Q263" s="1">
        <f>SUM(Q102:Q260)</f>
        <v>31853.131214136014</v>
      </c>
      <c r="AK263" s="4"/>
      <c r="AL263" s="4"/>
      <c r="AM263" s="4"/>
      <c r="AN263" s="4"/>
      <c r="AO263" s="4"/>
    </row>
    <row r="264" spans="1:41" x14ac:dyDescent="0.2">
      <c r="G264" s="17" t="s">
        <v>48</v>
      </c>
      <c r="H264" s="14"/>
      <c r="I264" s="15"/>
      <c r="J264" s="18">
        <f>1/M3+1/O3</f>
        <v>7.4887387387387392E-4</v>
      </c>
      <c r="AK264" s="4"/>
      <c r="AL264" s="4"/>
      <c r="AM264" s="4"/>
      <c r="AN264" s="4"/>
      <c r="AO264" s="4"/>
    </row>
    <row r="265" spans="1:41" ht="17" thickBot="1" x14ac:dyDescent="0.25">
      <c r="G265" s="26" t="s">
        <v>49</v>
      </c>
      <c r="H265" s="27"/>
      <c r="I265" s="28"/>
      <c r="J265" s="19">
        <f>1/M259+1/O3</f>
        <v>8.7387387387387393E-4</v>
      </c>
      <c r="AK265" s="4"/>
      <c r="AL265" s="4"/>
      <c r="AM265" s="4"/>
      <c r="AN265" s="4"/>
      <c r="AO265" s="4"/>
    </row>
    <row r="266" spans="1:41" x14ac:dyDescent="0.2">
      <c r="AK266" s="4"/>
      <c r="AL266" s="4"/>
      <c r="AM266" s="4"/>
      <c r="AN266" s="4"/>
      <c r="AO266" s="4"/>
    </row>
    <row r="267" spans="1:41" x14ac:dyDescent="0.2">
      <c r="AK267" s="4"/>
      <c r="AL267" s="4"/>
      <c r="AM267" s="4"/>
      <c r="AN267" s="4"/>
      <c r="AO267" s="4"/>
    </row>
    <row r="268" spans="1:41" x14ac:dyDescent="0.2">
      <c r="AK268" s="4"/>
      <c r="AL268" s="4"/>
      <c r="AM268" s="4"/>
      <c r="AN268" s="4"/>
      <c r="AO268" s="4"/>
    </row>
    <row r="269" spans="1:41" x14ac:dyDescent="0.2">
      <c r="AK269" s="4"/>
      <c r="AL269" s="4"/>
      <c r="AM269" s="4"/>
      <c r="AN269" s="4"/>
      <c r="AO269" s="4"/>
    </row>
    <row r="270" spans="1:41" x14ac:dyDescent="0.2">
      <c r="AK270" s="4"/>
      <c r="AL270" s="4"/>
      <c r="AM270" s="4"/>
      <c r="AN270" s="4"/>
      <c r="AO270" s="4"/>
    </row>
    <row r="271" spans="1:41" x14ac:dyDescent="0.2">
      <c r="AK271" s="4"/>
      <c r="AL271" s="4"/>
      <c r="AM271" s="4"/>
      <c r="AN271" s="4"/>
      <c r="AO271" s="4"/>
    </row>
    <row r="272" spans="1:41" x14ac:dyDescent="0.2">
      <c r="AK272" s="4"/>
      <c r="AL272" s="4"/>
      <c r="AM272" s="4"/>
      <c r="AN272" s="4"/>
      <c r="AO272" s="4"/>
    </row>
    <row r="273" spans="37:41" x14ac:dyDescent="0.2">
      <c r="AK273" s="4"/>
      <c r="AL273" s="4"/>
      <c r="AM273" s="4"/>
      <c r="AN273" s="4"/>
      <c r="AO273" s="4"/>
    </row>
    <row r="274" spans="37:41" x14ac:dyDescent="0.2">
      <c r="AK274" s="4"/>
      <c r="AL274" s="4"/>
      <c r="AM274" s="4"/>
      <c r="AN274" s="4"/>
      <c r="AO274" s="4"/>
    </row>
    <row r="275" spans="37:41" x14ac:dyDescent="0.2">
      <c r="AK275" s="4"/>
      <c r="AL275" s="4"/>
      <c r="AM275" s="4"/>
      <c r="AN275" s="4"/>
      <c r="AO275" s="4"/>
    </row>
    <row r="276" spans="37:41" x14ac:dyDescent="0.2">
      <c r="AK276" s="4"/>
      <c r="AL276" s="4"/>
      <c r="AM276" s="4"/>
      <c r="AN276" s="4"/>
      <c r="AO276" s="4"/>
    </row>
    <row r="277" spans="37:41" x14ac:dyDescent="0.2">
      <c r="AK277" s="4"/>
      <c r="AL277" s="4"/>
      <c r="AM277" s="4"/>
      <c r="AN277" s="4"/>
      <c r="AO277" s="4"/>
    </row>
    <row r="278" spans="37:41" x14ac:dyDescent="0.2">
      <c r="AK278" s="4"/>
      <c r="AL278" s="4"/>
      <c r="AM278" s="4"/>
      <c r="AN278" s="4"/>
      <c r="AO278" s="4"/>
    </row>
    <row r="279" spans="37:41" x14ac:dyDescent="0.2">
      <c r="AK279" s="4"/>
      <c r="AL279" s="4"/>
      <c r="AM279" s="4"/>
      <c r="AN279" s="4"/>
      <c r="AO279" s="4"/>
    </row>
    <row r="280" spans="37:41" x14ac:dyDescent="0.2">
      <c r="AK280" s="4"/>
      <c r="AL280" s="4"/>
      <c r="AM280" s="4"/>
      <c r="AN280" s="4"/>
      <c r="AO280" s="4"/>
    </row>
    <row r="281" spans="37:41" x14ac:dyDescent="0.2">
      <c r="AK281" s="4"/>
      <c r="AL281" s="4"/>
      <c r="AM281" s="4"/>
      <c r="AN281" s="4"/>
      <c r="AO281" s="4"/>
    </row>
    <row r="282" spans="37:41" x14ac:dyDescent="0.2">
      <c r="AK282" s="4"/>
      <c r="AL282" s="4"/>
      <c r="AM282" s="4"/>
      <c r="AN282" s="4"/>
      <c r="AO282" s="4"/>
    </row>
    <row r="283" spans="37:41" x14ac:dyDescent="0.2">
      <c r="AK283" s="4"/>
      <c r="AL283" s="4"/>
      <c r="AM283" s="4"/>
      <c r="AN283" s="4"/>
      <c r="AO283" s="4"/>
    </row>
    <row r="284" spans="37:41" x14ac:dyDescent="0.2">
      <c r="AK284" s="4"/>
      <c r="AL284" s="4"/>
      <c r="AM284" s="4"/>
      <c r="AN284" s="4"/>
      <c r="AO284" s="4"/>
    </row>
    <row r="285" spans="37:41" x14ac:dyDescent="0.2">
      <c r="AK285" s="4"/>
      <c r="AL285" s="4"/>
      <c r="AM285" s="4"/>
      <c r="AN285" s="4"/>
      <c r="AO285" s="4"/>
    </row>
    <row r="286" spans="37:41" x14ac:dyDescent="0.2">
      <c r="AK286" s="4"/>
      <c r="AL286" s="4"/>
      <c r="AM286" s="4"/>
      <c r="AN286" s="4"/>
      <c r="AO286" s="4"/>
    </row>
    <row r="287" spans="37:41" x14ac:dyDescent="0.2">
      <c r="AK287" s="4"/>
      <c r="AL287" s="4"/>
      <c r="AM287" s="4"/>
      <c r="AN287" s="4"/>
      <c r="AO287" s="4"/>
    </row>
    <row r="288" spans="37:41" x14ac:dyDescent="0.2">
      <c r="AK288" s="4"/>
      <c r="AL288" s="4"/>
      <c r="AM288" s="4"/>
      <c r="AN288" s="4"/>
      <c r="AO288" s="4"/>
    </row>
    <row r="289" spans="37:41" x14ac:dyDescent="0.2">
      <c r="AK289" s="4"/>
      <c r="AL289" s="4"/>
      <c r="AM289" s="4"/>
      <c r="AN289" s="4"/>
      <c r="AO289" s="4"/>
    </row>
    <row r="290" spans="37:41" x14ac:dyDescent="0.2">
      <c r="AK290" s="4"/>
      <c r="AL290" s="4"/>
      <c r="AM290" s="4"/>
      <c r="AN290" s="4"/>
      <c r="AO290" s="4"/>
    </row>
    <row r="291" spans="37:41" x14ac:dyDescent="0.2">
      <c r="AK291" s="4"/>
      <c r="AL291" s="4"/>
      <c r="AM291" s="4"/>
      <c r="AN291" s="4"/>
      <c r="AO291" s="4"/>
    </row>
    <row r="292" spans="37:41" x14ac:dyDescent="0.2">
      <c r="AK292" s="4"/>
      <c r="AL292" s="4"/>
      <c r="AM292" s="4"/>
      <c r="AN292" s="4"/>
      <c r="AO292" s="4"/>
    </row>
    <row r="293" spans="37:41" x14ac:dyDescent="0.2">
      <c r="AK293" s="4"/>
      <c r="AL293" s="4"/>
      <c r="AM293" s="4"/>
      <c r="AN293" s="4"/>
      <c r="AO293" s="4"/>
    </row>
    <row r="294" spans="37:41" x14ac:dyDescent="0.2">
      <c r="AK294" s="4"/>
      <c r="AL294" s="4"/>
      <c r="AM294" s="4"/>
      <c r="AN294" s="4"/>
      <c r="AO294" s="4"/>
    </row>
    <row r="295" spans="37:41" x14ac:dyDescent="0.2">
      <c r="AK295" s="4"/>
      <c r="AL295" s="4"/>
      <c r="AM295" s="4"/>
      <c r="AN295" s="4"/>
      <c r="AO295" s="4"/>
    </row>
    <row r="296" spans="37:41" x14ac:dyDescent="0.2">
      <c r="AK296" s="4"/>
      <c r="AL296" s="4"/>
      <c r="AM296" s="4"/>
      <c r="AN296" s="4"/>
      <c r="AO296" s="4"/>
    </row>
    <row r="297" spans="37:41" x14ac:dyDescent="0.2">
      <c r="AK297" s="4"/>
      <c r="AL297" s="4"/>
      <c r="AM297" s="4"/>
      <c r="AN297" s="4"/>
      <c r="AO297" s="4"/>
    </row>
    <row r="298" spans="37:41" x14ac:dyDescent="0.2">
      <c r="AK298" s="4"/>
      <c r="AL298" s="4"/>
      <c r="AM298" s="4"/>
      <c r="AN298" s="4"/>
      <c r="AO298" s="4"/>
    </row>
    <row r="299" spans="37:41" x14ac:dyDescent="0.2">
      <c r="AK299" s="4"/>
      <c r="AL299" s="4"/>
      <c r="AM299" s="4"/>
      <c r="AN299" s="4"/>
      <c r="AO299" s="4"/>
    </row>
    <row r="300" spans="37:41" x14ac:dyDescent="0.2">
      <c r="AK300" s="4"/>
      <c r="AL300" s="4"/>
      <c r="AM300" s="4"/>
      <c r="AN300" s="4"/>
      <c r="AO300" s="4"/>
    </row>
    <row r="301" spans="37:41" x14ac:dyDescent="0.2">
      <c r="AK301" s="4"/>
      <c r="AL301" s="4"/>
      <c r="AM301" s="4"/>
      <c r="AN301" s="4"/>
      <c r="AO301" s="4"/>
    </row>
    <row r="302" spans="37:41" x14ac:dyDescent="0.2">
      <c r="AK302" s="4"/>
      <c r="AL302" s="4"/>
      <c r="AM302" s="4"/>
      <c r="AN302" s="4"/>
      <c r="AO302" s="4"/>
    </row>
    <row r="303" spans="37:41" x14ac:dyDescent="0.2">
      <c r="AK303" s="4"/>
      <c r="AL303" s="4"/>
      <c r="AM303" s="4"/>
      <c r="AN303" s="4"/>
      <c r="AO303" s="4"/>
    </row>
    <row r="304" spans="37:41" x14ac:dyDescent="0.2">
      <c r="AK304" s="4"/>
      <c r="AL304" s="4"/>
      <c r="AM304" s="4"/>
      <c r="AN304" s="4"/>
      <c r="AO304" s="4"/>
    </row>
    <row r="305" spans="37:41" x14ac:dyDescent="0.2">
      <c r="AK305" s="4"/>
      <c r="AL305" s="4"/>
      <c r="AM305" s="4"/>
      <c r="AN305" s="4"/>
      <c r="AO305" s="4"/>
    </row>
    <row r="306" spans="37:41" x14ac:dyDescent="0.2">
      <c r="AK306" s="4"/>
      <c r="AL306" s="4"/>
      <c r="AM306" s="4"/>
      <c r="AN306" s="4"/>
      <c r="AO306" s="4"/>
    </row>
    <row r="307" spans="37:41" x14ac:dyDescent="0.2">
      <c r="AK307" s="4"/>
      <c r="AL307" s="4"/>
      <c r="AM307" s="4"/>
      <c r="AN307" s="4"/>
      <c r="AO307" s="4"/>
    </row>
    <row r="308" spans="37:41" x14ac:dyDescent="0.2">
      <c r="AK308" s="4"/>
      <c r="AL308" s="4"/>
      <c r="AM308" s="4"/>
      <c r="AN308" s="4"/>
      <c r="AO308" s="4"/>
    </row>
    <row r="309" spans="37:41" x14ac:dyDescent="0.2">
      <c r="AK309" s="4"/>
      <c r="AL309" s="4"/>
      <c r="AM309" s="4"/>
      <c r="AN309" s="4"/>
      <c r="AO309" s="4"/>
    </row>
    <row r="310" spans="37:41" x14ac:dyDescent="0.2">
      <c r="AK310" s="4"/>
      <c r="AL310" s="4"/>
      <c r="AM310" s="4"/>
      <c r="AN310" s="4"/>
      <c r="AO310" s="4"/>
    </row>
    <row r="311" spans="37:41" x14ac:dyDescent="0.2">
      <c r="AK311" s="4"/>
      <c r="AL311" s="4"/>
      <c r="AM311" s="4"/>
      <c r="AN311" s="4"/>
      <c r="AO311" s="4"/>
    </row>
    <row r="312" spans="37:41" x14ac:dyDescent="0.2">
      <c r="AK312" s="4"/>
      <c r="AL312" s="4"/>
      <c r="AM312" s="4"/>
      <c r="AN312" s="4"/>
      <c r="AO312" s="4"/>
    </row>
    <row r="313" spans="37:41" x14ac:dyDescent="0.2">
      <c r="AK313" s="4"/>
      <c r="AL313" s="4"/>
      <c r="AM313" s="4"/>
      <c r="AN313" s="4"/>
      <c r="AO313" s="4"/>
    </row>
    <row r="314" spans="37:41" x14ac:dyDescent="0.2">
      <c r="AK314" s="4"/>
      <c r="AL314" s="4"/>
      <c r="AM314" s="4"/>
      <c r="AN314" s="4"/>
      <c r="AO314" s="4"/>
    </row>
    <row r="315" spans="37:41" x14ac:dyDescent="0.2">
      <c r="AK315" s="4"/>
      <c r="AL315" s="4"/>
      <c r="AM315" s="4"/>
      <c r="AN315" s="4"/>
      <c r="AO315" s="4"/>
    </row>
    <row r="316" spans="37:41" x14ac:dyDescent="0.2">
      <c r="AK316" s="4"/>
      <c r="AL316" s="4"/>
      <c r="AM316" s="4"/>
      <c r="AN316" s="4"/>
      <c r="AO316" s="4"/>
    </row>
    <row r="317" spans="37:41" x14ac:dyDescent="0.2">
      <c r="AK317" s="4"/>
      <c r="AL317" s="4"/>
      <c r="AM317" s="4"/>
      <c r="AN317" s="4"/>
      <c r="AO317" s="4"/>
    </row>
    <row r="318" spans="37:41" x14ac:dyDescent="0.2">
      <c r="AK318" s="4"/>
      <c r="AL318" s="4"/>
      <c r="AM318" s="4"/>
      <c r="AN318" s="4"/>
      <c r="AO318" s="4"/>
    </row>
    <row r="319" spans="37:41" x14ac:dyDescent="0.2">
      <c r="AK319" s="4"/>
      <c r="AL319" s="4"/>
      <c r="AM319" s="4"/>
      <c r="AN319" s="4"/>
      <c r="AO319" s="4"/>
    </row>
    <row r="320" spans="37:41" x14ac:dyDescent="0.2">
      <c r="AK320" s="4"/>
      <c r="AL320" s="4"/>
      <c r="AM320" s="4"/>
      <c r="AN320" s="4"/>
      <c r="AO320" s="4"/>
    </row>
    <row r="321" spans="37:41" x14ac:dyDescent="0.2">
      <c r="AK321" s="4"/>
      <c r="AL321" s="4"/>
      <c r="AM321" s="4"/>
      <c r="AN321" s="4"/>
      <c r="AO321" s="4"/>
    </row>
    <row r="322" spans="37:41" x14ac:dyDescent="0.2">
      <c r="AK322" s="4"/>
      <c r="AL322" s="4"/>
      <c r="AM322" s="4"/>
      <c r="AN322" s="4"/>
      <c r="AO322" s="4"/>
    </row>
    <row r="323" spans="37:41" x14ac:dyDescent="0.2">
      <c r="AK323" s="4"/>
      <c r="AL323" s="4"/>
      <c r="AM323" s="4"/>
      <c r="AN323" s="4"/>
      <c r="AO323" s="4"/>
    </row>
    <row r="324" spans="37:41" x14ac:dyDescent="0.2">
      <c r="AK324" s="4"/>
      <c r="AL324" s="4"/>
      <c r="AM324" s="4"/>
      <c r="AN324" s="4"/>
      <c r="AO324" s="4"/>
    </row>
    <row r="325" spans="37:41" x14ac:dyDescent="0.2">
      <c r="AK325" s="4"/>
      <c r="AL325" s="4"/>
      <c r="AM325" s="4"/>
      <c r="AN325" s="4"/>
      <c r="AO325" s="4"/>
    </row>
    <row r="326" spans="37:41" x14ac:dyDescent="0.2">
      <c r="AK326" s="4"/>
      <c r="AL326" s="4"/>
      <c r="AM326" s="4"/>
      <c r="AN326" s="4"/>
      <c r="AO326" s="4"/>
    </row>
    <row r="327" spans="37:41" x14ac:dyDescent="0.2">
      <c r="AK327" s="4"/>
      <c r="AL327" s="4"/>
      <c r="AM327" s="4"/>
      <c r="AN327" s="4"/>
      <c r="AO327" s="4"/>
    </row>
    <row r="328" spans="37:41" x14ac:dyDescent="0.2">
      <c r="AK328" s="4"/>
      <c r="AL328" s="4"/>
      <c r="AM328" s="4"/>
      <c r="AN328" s="4"/>
      <c r="AO328" s="4"/>
    </row>
    <row r="329" spans="37:41" x14ac:dyDescent="0.2">
      <c r="AK329" s="4"/>
      <c r="AL329" s="4"/>
      <c r="AM329" s="4"/>
      <c r="AN329" s="4"/>
      <c r="AO329" s="4"/>
    </row>
    <row r="330" spans="37:41" x14ac:dyDescent="0.2">
      <c r="AK330" s="4"/>
      <c r="AL330" s="4"/>
      <c r="AM330" s="4"/>
      <c r="AN330" s="4"/>
      <c r="AO330" s="4"/>
    </row>
    <row r="331" spans="37:41" x14ac:dyDescent="0.2">
      <c r="AK331" s="4"/>
      <c r="AL331" s="4"/>
      <c r="AM331" s="4"/>
      <c r="AN331" s="4"/>
      <c r="AO331" s="4"/>
    </row>
    <row r="332" spans="37:41" x14ac:dyDescent="0.2">
      <c r="AK332" s="4"/>
      <c r="AL332" s="4"/>
      <c r="AM332" s="4"/>
      <c r="AN332" s="4"/>
      <c r="AO332" s="4"/>
    </row>
    <row r="333" spans="37:41" x14ac:dyDescent="0.2">
      <c r="AK333" s="4"/>
      <c r="AL333" s="4"/>
      <c r="AM333" s="4"/>
      <c r="AN333" s="4"/>
      <c r="AO333" s="4"/>
    </row>
    <row r="334" spans="37:41" x14ac:dyDescent="0.2">
      <c r="AK334" s="4"/>
      <c r="AL334" s="4"/>
      <c r="AM334" s="4"/>
      <c r="AN334" s="4"/>
      <c r="AO334" s="4"/>
    </row>
    <row r="335" spans="37:41" x14ac:dyDescent="0.2">
      <c r="AK335" s="4"/>
      <c r="AL335" s="4"/>
      <c r="AM335" s="4"/>
      <c r="AN335" s="4"/>
      <c r="AO335" s="4"/>
    </row>
    <row r="336" spans="37:41" x14ac:dyDescent="0.2">
      <c r="AK336" s="4"/>
      <c r="AL336" s="4"/>
      <c r="AM336" s="4"/>
      <c r="AN336" s="4"/>
      <c r="AO336" s="4"/>
    </row>
    <row r="337" spans="37:41" x14ac:dyDescent="0.2">
      <c r="AK337" s="4"/>
      <c r="AL337" s="4"/>
      <c r="AM337" s="4"/>
      <c r="AN337" s="4"/>
      <c r="AO337" s="4"/>
    </row>
    <row r="338" spans="37:41" x14ac:dyDescent="0.2">
      <c r="AK338" s="4"/>
      <c r="AL338" s="4"/>
      <c r="AM338" s="4"/>
      <c r="AN338" s="4"/>
      <c r="AO338" s="4"/>
    </row>
    <row r="339" spans="37:41" x14ac:dyDescent="0.2">
      <c r="AK339" s="4"/>
      <c r="AL339" s="4"/>
      <c r="AM339" s="4"/>
      <c r="AN339" s="4"/>
      <c r="AO339" s="4"/>
    </row>
    <row r="340" spans="37:41" x14ac:dyDescent="0.2">
      <c r="AK340" s="4"/>
      <c r="AL340" s="4"/>
      <c r="AM340" s="4"/>
      <c r="AN340" s="4"/>
      <c r="AO340" s="4"/>
    </row>
    <row r="341" spans="37:41" x14ac:dyDescent="0.2">
      <c r="AK341" s="4"/>
      <c r="AL341" s="4"/>
      <c r="AM341" s="4"/>
      <c r="AN341" s="4"/>
      <c r="AO341" s="4"/>
    </row>
    <row r="342" spans="37:41" x14ac:dyDescent="0.2">
      <c r="AK342" s="4"/>
      <c r="AL342" s="4"/>
      <c r="AM342" s="4"/>
      <c r="AN342" s="4"/>
      <c r="AO342" s="4"/>
    </row>
    <row r="343" spans="37:41" x14ac:dyDescent="0.2">
      <c r="AK343" s="4"/>
      <c r="AL343" s="4"/>
      <c r="AM343" s="4"/>
      <c r="AN343" s="4"/>
      <c r="AO343" s="4"/>
    </row>
    <row r="344" spans="37:41" x14ac:dyDescent="0.2">
      <c r="AK344" s="4"/>
      <c r="AL344" s="4"/>
      <c r="AM344" s="4"/>
      <c r="AN344" s="4"/>
      <c r="AO344" s="4"/>
    </row>
    <row r="345" spans="37:41" x14ac:dyDescent="0.2">
      <c r="AK345" s="4"/>
      <c r="AL345" s="4"/>
      <c r="AM345" s="4"/>
      <c r="AN345" s="4"/>
      <c r="AO345" s="4"/>
    </row>
    <row r="346" spans="37:41" x14ac:dyDescent="0.2">
      <c r="AK346" s="4"/>
      <c r="AL346" s="4"/>
      <c r="AM346" s="4"/>
      <c r="AN346" s="4"/>
      <c r="AO346" s="4"/>
    </row>
    <row r="347" spans="37:41" x14ac:dyDescent="0.2">
      <c r="AK347" s="4"/>
      <c r="AL347" s="4"/>
      <c r="AM347" s="4"/>
      <c r="AN347" s="4"/>
      <c r="AO347" s="4"/>
    </row>
    <row r="348" spans="37:41" x14ac:dyDescent="0.2">
      <c r="AK348" s="4"/>
      <c r="AL348" s="4"/>
      <c r="AM348" s="4"/>
      <c r="AN348" s="4"/>
      <c r="AO348" s="4"/>
    </row>
    <row r="349" spans="37:41" x14ac:dyDescent="0.2">
      <c r="AK349" s="4"/>
      <c r="AL349" s="4"/>
      <c r="AM349" s="4"/>
      <c r="AN349" s="4"/>
      <c r="AO349" s="4"/>
    </row>
    <row r="350" spans="37:41" x14ac:dyDescent="0.2">
      <c r="AK350" s="4"/>
      <c r="AL350" s="4"/>
      <c r="AM350" s="4"/>
      <c r="AN350" s="4"/>
      <c r="AO350" s="4"/>
    </row>
    <row r="351" spans="37:41" x14ac:dyDescent="0.2">
      <c r="AK351" s="4"/>
      <c r="AL351" s="4"/>
      <c r="AM351" s="4"/>
      <c r="AN351" s="4"/>
      <c r="AO351" s="4"/>
    </row>
    <row r="352" spans="37:41" x14ac:dyDescent="0.2">
      <c r="AK352" s="4"/>
      <c r="AL352" s="4"/>
      <c r="AM352" s="4"/>
      <c r="AN352" s="4"/>
      <c r="AO352" s="4"/>
    </row>
    <row r="353" spans="37:41" x14ac:dyDescent="0.2">
      <c r="AK353" s="4"/>
      <c r="AL353" s="4"/>
      <c r="AM353" s="4"/>
      <c r="AN353" s="4"/>
      <c r="AO353" s="4"/>
    </row>
    <row r="354" spans="37:41" x14ac:dyDescent="0.2">
      <c r="AK354" s="4"/>
      <c r="AL354" s="4"/>
      <c r="AM354" s="4"/>
      <c r="AN354" s="4"/>
      <c r="AO354" s="4"/>
    </row>
    <row r="355" spans="37:41" x14ac:dyDescent="0.2">
      <c r="AK355" s="4"/>
      <c r="AL355" s="4"/>
      <c r="AM355" s="4"/>
      <c r="AN355" s="4"/>
      <c r="AO355" s="4"/>
    </row>
    <row r="356" spans="37:41" x14ac:dyDescent="0.2">
      <c r="AK356" s="4"/>
      <c r="AL356" s="4"/>
      <c r="AM356" s="4"/>
      <c r="AN356" s="4"/>
      <c r="AO356" s="4"/>
    </row>
    <row r="357" spans="37:41" x14ac:dyDescent="0.2">
      <c r="AK357" s="4"/>
      <c r="AL357" s="4"/>
      <c r="AM357" s="4"/>
      <c r="AN357" s="4"/>
      <c r="AO357" s="4"/>
    </row>
  </sheetData>
  <mergeCells count="9">
    <mergeCell ref="AQ1:AT1"/>
    <mergeCell ref="G263:I263"/>
    <mergeCell ref="G265:I265"/>
    <mergeCell ref="B1:D1"/>
    <mergeCell ref="M1:S1"/>
    <mergeCell ref="H1:K1"/>
    <mergeCell ref="AE1:AI1"/>
    <mergeCell ref="U1:AC1"/>
    <mergeCell ref="AK1:A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94737-3576-474A-A8FC-754833C11A5C}">
  <dimension ref="A1:A397"/>
  <sheetViews>
    <sheetView tabSelected="1" topLeftCell="A48" zoomScale="70" zoomScaleNormal="70" workbookViewId="0">
      <selection activeCell="M93" sqref="M93"/>
    </sheetView>
  </sheetViews>
  <sheetFormatPr baseColWidth="10" defaultRowHeight="16" x14ac:dyDescent="0.2"/>
  <sheetData>
    <row r="1" spans="1:1" x14ac:dyDescent="0.2">
      <c r="A1">
        <v>100</v>
      </c>
    </row>
    <row r="2" spans="1:1" x14ac:dyDescent="0.2">
      <c r="A2">
        <v>100</v>
      </c>
    </row>
    <row r="3" spans="1:1" x14ac:dyDescent="0.2">
      <c r="A3">
        <v>100</v>
      </c>
    </row>
    <row r="4" spans="1:1" x14ac:dyDescent="0.2">
      <c r="A4">
        <v>100</v>
      </c>
    </row>
    <row r="5" spans="1:1" x14ac:dyDescent="0.2">
      <c r="A5">
        <v>100</v>
      </c>
    </row>
    <row r="6" spans="1:1" x14ac:dyDescent="0.2">
      <c r="A6">
        <v>100</v>
      </c>
    </row>
    <row r="7" spans="1:1" x14ac:dyDescent="0.2">
      <c r="A7">
        <v>100</v>
      </c>
    </row>
    <row r="8" spans="1:1" x14ac:dyDescent="0.2">
      <c r="A8">
        <v>100</v>
      </c>
    </row>
    <row r="9" spans="1:1" x14ac:dyDescent="0.2">
      <c r="A9">
        <v>100</v>
      </c>
    </row>
    <row r="10" spans="1:1" x14ac:dyDescent="0.2">
      <c r="A10">
        <v>100</v>
      </c>
    </row>
    <row r="11" spans="1:1" x14ac:dyDescent="0.2">
      <c r="A11">
        <v>100</v>
      </c>
    </row>
    <row r="12" spans="1:1" x14ac:dyDescent="0.2">
      <c r="A12">
        <v>100</v>
      </c>
    </row>
    <row r="13" spans="1:1" x14ac:dyDescent="0.2">
      <c r="A13">
        <v>100</v>
      </c>
    </row>
    <row r="14" spans="1:1" x14ac:dyDescent="0.2">
      <c r="A14">
        <v>100</v>
      </c>
    </row>
    <row r="15" spans="1:1" x14ac:dyDescent="0.2">
      <c r="A15">
        <v>100</v>
      </c>
    </row>
    <row r="16" spans="1:1" x14ac:dyDescent="0.2">
      <c r="A16">
        <v>100</v>
      </c>
    </row>
    <row r="17" spans="1:1" x14ac:dyDescent="0.2">
      <c r="A17">
        <v>100</v>
      </c>
    </row>
    <row r="18" spans="1:1" x14ac:dyDescent="0.2">
      <c r="A18">
        <v>100</v>
      </c>
    </row>
    <row r="19" spans="1:1" x14ac:dyDescent="0.2">
      <c r="A19">
        <v>100</v>
      </c>
    </row>
    <row r="20" spans="1:1" x14ac:dyDescent="0.2">
      <c r="A20">
        <v>100</v>
      </c>
    </row>
    <row r="21" spans="1:1" x14ac:dyDescent="0.2">
      <c r="A21">
        <v>100</v>
      </c>
    </row>
    <row r="22" spans="1:1" x14ac:dyDescent="0.2">
      <c r="A22">
        <v>100</v>
      </c>
    </row>
    <row r="23" spans="1:1" x14ac:dyDescent="0.2">
      <c r="A23">
        <v>100</v>
      </c>
    </row>
    <row r="24" spans="1:1" x14ac:dyDescent="0.2">
      <c r="A24">
        <v>100</v>
      </c>
    </row>
    <row r="25" spans="1:1" x14ac:dyDescent="0.2">
      <c r="A25">
        <v>100</v>
      </c>
    </row>
    <row r="26" spans="1:1" x14ac:dyDescent="0.2">
      <c r="A26">
        <v>100</v>
      </c>
    </row>
    <row r="27" spans="1:1" x14ac:dyDescent="0.2">
      <c r="A27">
        <v>100</v>
      </c>
    </row>
    <row r="28" spans="1:1" x14ac:dyDescent="0.2">
      <c r="A28">
        <v>100</v>
      </c>
    </row>
    <row r="29" spans="1:1" x14ac:dyDescent="0.2">
      <c r="A29">
        <v>100</v>
      </c>
    </row>
    <row r="30" spans="1:1" x14ac:dyDescent="0.2">
      <c r="A30">
        <v>100</v>
      </c>
    </row>
    <row r="31" spans="1:1" x14ac:dyDescent="0.2">
      <c r="A31">
        <v>100</v>
      </c>
    </row>
    <row r="32" spans="1:1" x14ac:dyDescent="0.2">
      <c r="A32">
        <v>100</v>
      </c>
    </row>
    <row r="33" spans="1:1" x14ac:dyDescent="0.2">
      <c r="A33">
        <v>100</v>
      </c>
    </row>
    <row r="34" spans="1:1" x14ac:dyDescent="0.2">
      <c r="A34">
        <v>100</v>
      </c>
    </row>
    <row r="35" spans="1:1" x14ac:dyDescent="0.2">
      <c r="A35">
        <v>100</v>
      </c>
    </row>
    <row r="36" spans="1:1" x14ac:dyDescent="0.2">
      <c r="A36">
        <v>100</v>
      </c>
    </row>
    <row r="37" spans="1:1" x14ac:dyDescent="0.2">
      <c r="A37">
        <v>100</v>
      </c>
    </row>
    <row r="38" spans="1:1" x14ac:dyDescent="0.2">
      <c r="A38">
        <v>100</v>
      </c>
    </row>
    <row r="39" spans="1:1" x14ac:dyDescent="0.2">
      <c r="A39">
        <v>100</v>
      </c>
    </row>
    <row r="40" spans="1:1" x14ac:dyDescent="0.2">
      <c r="A40">
        <v>100</v>
      </c>
    </row>
    <row r="41" spans="1:1" x14ac:dyDescent="0.2">
      <c r="A41">
        <v>100</v>
      </c>
    </row>
    <row r="42" spans="1:1" x14ac:dyDescent="0.2">
      <c r="A42">
        <v>100</v>
      </c>
    </row>
    <row r="43" spans="1:1" x14ac:dyDescent="0.2">
      <c r="A43">
        <v>100</v>
      </c>
    </row>
    <row r="44" spans="1:1" x14ac:dyDescent="0.2">
      <c r="A44">
        <v>100</v>
      </c>
    </row>
    <row r="45" spans="1:1" x14ac:dyDescent="0.2">
      <c r="A45">
        <v>100</v>
      </c>
    </row>
    <row r="46" spans="1:1" x14ac:dyDescent="0.2">
      <c r="A46">
        <v>100</v>
      </c>
    </row>
    <row r="47" spans="1:1" x14ac:dyDescent="0.2">
      <c r="A47">
        <v>100</v>
      </c>
    </row>
    <row r="48" spans="1:1" x14ac:dyDescent="0.2">
      <c r="A48">
        <v>100</v>
      </c>
    </row>
    <row r="49" spans="1:1" x14ac:dyDescent="0.2">
      <c r="A49">
        <v>100</v>
      </c>
    </row>
    <row r="50" spans="1:1" x14ac:dyDescent="0.2">
      <c r="A50">
        <v>100</v>
      </c>
    </row>
    <row r="51" spans="1:1" x14ac:dyDescent="0.2">
      <c r="A51">
        <v>100</v>
      </c>
    </row>
    <row r="52" spans="1:1" x14ac:dyDescent="0.2">
      <c r="A52">
        <v>100</v>
      </c>
    </row>
    <row r="53" spans="1:1" x14ac:dyDescent="0.2">
      <c r="A53">
        <v>100</v>
      </c>
    </row>
    <row r="54" spans="1:1" x14ac:dyDescent="0.2">
      <c r="A54">
        <v>100</v>
      </c>
    </row>
    <row r="55" spans="1:1" x14ac:dyDescent="0.2">
      <c r="A55">
        <v>100</v>
      </c>
    </row>
    <row r="56" spans="1:1" x14ac:dyDescent="0.2">
      <c r="A56">
        <v>100</v>
      </c>
    </row>
    <row r="57" spans="1:1" x14ac:dyDescent="0.2">
      <c r="A57">
        <v>100</v>
      </c>
    </row>
    <row r="58" spans="1:1" x14ac:dyDescent="0.2">
      <c r="A58">
        <v>100</v>
      </c>
    </row>
    <row r="59" spans="1:1" x14ac:dyDescent="0.2">
      <c r="A59">
        <v>100</v>
      </c>
    </row>
    <row r="60" spans="1:1" x14ac:dyDescent="0.2">
      <c r="A60">
        <v>100</v>
      </c>
    </row>
    <row r="61" spans="1:1" x14ac:dyDescent="0.2">
      <c r="A61">
        <v>100</v>
      </c>
    </row>
    <row r="62" spans="1:1" x14ac:dyDescent="0.2">
      <c r="A62">
        <v>100</v>
      </c>
    </row>
    <row r="63" spans="1:1" x14ac:dyDescent="0.2">
      <c r="A63">
        <v>100</v>
      </c>
    </row>
    <row r="64" spans="1:1" x14ac:dyDescent="0.2">
      <c r="A64">
        <v>100</v>
      </c>
    </row>
    <row r="65" spans="1:1" x14ac:dyDescent="0.2">
      <c r="A65">
        <v>100</v>
      </c>
    </row>
    <row r="66" spans="1:1" x14ac:dyDescent="0.2">
      <c r="A66">
        <v>100</v>
      </c>
    </row>
    <row r="67" spans="1:1" x14ac:dyDescent="0.2">
      <c r="A67">
        <v>100</v>
      </c>
    </row>
    <row r="68" spans="1:1" x14ac:dyDescent="0.2">
      <c r="A68">
        <v>100</v>
      </c>
    </row>
    <row r="69" spans="1:1" x14ac:dyDescent="0.2">
      <c r="A69">
        <v>100</v>
      </c>
    </row>
    <row r="70" spans="1:1" x14ac:dyDescent="0.2">
      <c r="A70">
        <v>100</v>
      </c>
    </row>
    <row r="71" spans="1:1" x14ac:dyDescent="0.2">
      <c r="A71">
        <v>100</v>
      </c>
    </row>
    <row r="72" spans="1:1" x14ac:dyDescent="0.2">
      <c r="A72">
        <v>100</v>
      </c>
    </row>
    <row r="73" spans="1:1" x14ac:dyDescent="0.2">
      <c r="A73">
        <v>100</v>
      </c>
    </row>
    <row r="74" spans="1:1" x14ac:dyDescent="0.2">
      <c r="A74">
        <v>100</v>
      </c>
    </row>
    <row r="75" spans="1:1" x14ac:dyDescent="0.2">
      <c r="A75">
        <v>100</v>
      </c>
    </row>
    <row r="76" spans="1:1" x14ac:dyDescent="0.2">
      <c r="A76">
        <v>100</v>
      </c>
    </row>
    <row r="77" spans="1:1" x14ac:dyDescent="0.2">
      <c r="A77">
        <v>100</v>
      </c>
    </row>
    <row r="78" spans="1:1" x14ac:dyDescent="0.2">
      <c r="A78">
        <v>100</v>
      </c>
    </row>
    <row r="79" spans="1:1" x14ac:dyDescent="0.2">
      <c r="A79">
        <v>100</v>
      </c>
    </row>
    <row r="80" spans="1:1" x14ac:dyDescent="0.2">
      <c r="A80">
        <v>100</v>
      </c>
    </row>
    <row r="81" spans="1:1" x14ac:dyDescent="0.2">
      <c r="A81">
        <v>100</v>
      </c>
    </row>
    <row r="82" spans="1:1" x14ac:dyDescent="0.2">
      <c r="A82">
        <v>100</v>
      </c>
    </row>
    <row r="83" spans="1:1" x14ac:dyDescent="0.2">
      <c r="A83">
        <v>100</v>
      </c>
    </row>
    <row r="84" spans="1:1" x14ac:dyDescent="0.2">
      <c r="A84">
        <v>100</v>
      </c>
    </row>
    <row r="85" spans="1:1" x14ac:dyDescent="0.2">
      <c r="A85">
        <v>100</v>
      </c>
    </row>
    <row r="86" spans="1:1" x14ac:dyDescent="0.2">
      <c r="A86">
        <v>100</v>
      </c>
    </row>
    <row r="87" spans="1:1" x14ac:dyDescent="0.2">
      <c r="A87">
        <v>100</v>
      </c>
    </row>
    <row r="88" spans="1:1" x14ac:dyDescent="0.2">
      <c r="A88">
        <v>100</v>
      </c>
    </row>
    <row r="89" spans="1:1" x14ac:dyDescent="0.2">
      <c r="A89">
        <v>100</v>
      </c>
    </row>
    <row r="90" spans="1:1" x14ac:dyDescent="0.2">
      <c r="A90">
        <v>100</v>
      </c>
    </row>
    <row r="91" spans="1:1" x14ac:dyDescent="0.2">
      <c r="A91">
        <v>100</v>
      </c>
    </row>
    <row r="92" spans="1:1" x14ac:dyDescent="0.2">
      <c r="A92">
        <v>100</v>
      </c>
    </row>
    <row r="93" spans="1:1" x14ac:dyDescent="0.2">
      <c r="A93">
        <v>100</v>
      </c>
    </row>
    <row r="94" spans="1:1" x14ac:dyDescent="0.2">
      <c r="A94">
        <v>100</v>
      </c>
    </row>
    <row r="95" spans="1:1" x14ac:dyDescent="0.2">
      <c r="A95">
        <v>100</v>
      </c>
    </row>
    <row r="96" spans="1:1" x14ac:dyDescent="0.2">
      <c r="A96">
        <v>100</v>
      </c>
    </row>
    <row r="97" spans="1:1" x14ac:dyDescent="0.2">
      <c r="A97">
        <v>100</v>
      </c>
    </row>
    <row r="98" spans="1:1" x14ac:dyDescent="0.2">
      <c r="A98">
        <v>100</v>
      </c>
    </row>
    <row r="99" spans="1:1" x14ac:dyDescent="0.2">
      <c r="A99">
        <v>100</v>
      </c>
    </row>
    <row r="100" spans="1:1" x14ac:dyDescent="0.2">
      <c r="A100">
        <v>100</v>
      </c>
    </row>
    <row r="101" spans="1:1" x14ac:dyDescent="0.2">
      <c r="A101">
        <v>100</v>
      </c>
    </row>
    <row r="102" spans="1:1" x14ac:dyDescent="0.2">
      <c r="A102">
        <v>100</v>
      </c>
    </row>
    <row r="103" spans="1:1" x14ac:dyDescent="0.2">
      <c r="A103">
        <v>100</v>
      </c>
    </row>
    <row r="104" spans="1:1" x14ac:dyDescent="0.2">
      <c r="A104">
        <v>100</v>
      </c>
    </row>
    <row r="105" spans="1:1" x14ac:dyDescent="0.2">
      <c r="A105">
        <v>100</v>
      </c>
    </row>
    <row r="106" spans="1:1" x14ac:dyDescent="0.2">
      <c r="A106">
        <v>100</v>
      </c>
    </row>
    <row r="107" spans="1:1" x14ac:dyDescent="0.2">
      <c r="A107">
        <v>100</v>
      </c>
    </row>
    <row r="108" spans="1:1" x14ac:dyDescent="0.2">
      <c r="A108">
        <v>100</v>
      </c>
    </row>
    <row r="109" spans="1:1" x14ac:dyDescent="0.2">
      <c r="A109">
        <v>100</v>
      </c>
    </row>
    <row r="110" spans="1:1" x14ac:dyDescent="0.2">
      <c r="A110">
        <v>100</v>
      </c>
    </row>
    <row r="111" spans="1:1" x14ac:dyDescent="0.2">
      <c r="A111">
        <v>100</v>
      </c>
    </row>
    <row r="112" spans="1:1" x14ac:dyDescent="0.2">
      <c r="A112">
        <v>100</v>
      </c>
    </row>
    <row r="113" spans="1:1" x14ac:dyDescent="0.2">
      <c r="A113">
        <v>100</v>
      </c>
    </row>
    <row r="114" spans="1:1" x14ac:dyDescent="0.2">
      <c r="A114">
        <v>100</v>
      </c>
    </row>
    <row r="115" spans="1:1" x14ac:dyDescent="0.2">
      <c r="A115">
        <v>100</v>
      </c>
    </row>
    <row r="116" spans="1:1" x14ac:dyDescent="0.2">
      <c r="A116">
        <v>100</v>
      </c>
    </row>
    <row r="117" spans="1:1" x14ac:dyDescent="0.2">
      <c r="A117">
        <v>100</v>
      </c>
    </row>
    <row r="118" spans="1:1" x14ac:dyDescent="0.2">
      <c r="A118">
        <v>100</v>
      </c>
    </row>
    <row r="119" spans="1:1" x14ac:dyDescent="0.2">
      <c r="A119">
        <v>100</v>
      </c>
    </row>
    <row r="120" spans="1:1" x14ac:dyDescent="0.2">
      <c r="A120">
        <v>100</v>
      </c>
    </row>
    <row r="121" spans="1:1" x14ac:dyDescent="0.2">
      <c r="A121">
        <v>100</v>
      </c>
    </row>
    <row r="122" spans="1:1" x14ac:dyDescent="0.2">
      <c r="A122">
        <v>100</v>
      </c>
    </row>
    <row r="123" spans="1:1" x14ac:dyDescent="0.2">
      <c r="A123">
        <v>100</v>
      </c>
    </row>
    <row r="124" spans="1:1" x14ac:dyDescent="0.2">
      <c r="A124">
        <v>100</v>
      </c>
    </row>
    <row r="125" spans="1:1" x14ac:dyDescent="0.2">
      <c r="A125">
        <v>100</v>
      </c>
    </row>
    <row r="126" spans="1:1" x14ac:dyDescent="0.2">
      <c r="A126">
        <v>100</v>
      </c>
    </row>
    <row r="127" spans="1:1" x14ac:dyDescent="0.2">
      <c r="A127">
        <v>100</v>
      </c>
    </row>
    <row r="128" spans="1:1" x14ac:dyDescent="0.2">
      <c r="A128">
        <v>100</v>
      </c>
    </row>
    <row r="129" spans="1:1" x14ac:dyDescent="0.2">
      <c r="A129">
        <v>100</v>
      </c>
    </row>
    <row r="130" spans="1:1" x14ac:dyDescent="0.2">
      <c r="A130">
        <v>100</v>
      </c>
    </row>
    <row r="131" spans="1:1" x14ac:dyDescent="0.2">
      <c r="A131">
        <v>100</v>
      </c>
    </row>
    <row r="132" spans="1:1" x14ac:dyDescent="0.2">
      <c r="A132">
        <v>100</v>
      </c>
    </row>
    <row r="133" spans="1:1" x14ac:dyDescent="0.2">
      <c r="A133">
        <v>100</v>
      </c>
    </row>
    <row r="134" spans="1:1" x14ac:dyDescent="0.2">
      <c r="A134">
        <v>100</v>
      </c>
    </row>
    <row r="135" spans="1:1" x14ac:dyDescent="0.2">
      <c r="A135">
        <v>100</v>
      </c>
    </row>
    <row r="136" spans="1:1" x14ac:dyDescent="0.2">
      <c r="A136">
        <v>100</v>
      </c>
    </row>
    <row r="137" spans="1:1" x14ac:dyDescent="0.2">
      <c r="A137">
        <v>100</v>
      </c>
    </row>
    <row r="138" spans="1:1" x14ac:dyDescent="0.2">
      <c r="A138">
        <v>100</v>
      </c>
    </row>
    <row r="139" spans="1:1" x14ac:dyDescent="0.2">
      <c r="A139">
        <v>100</v>
      </c>
    </row>
    <row r="140" spans="1:1" x14ac:dyDescent="0.2">
      <c r="A140">
        <v>100</v>
      </c>
    </row>
    <row r="141" spans="1:1" x14ac:dyDescent="0.2">
      <c r="A141">
        <v>100</v>
      </c>
    </row>
    <row r="142" spans="1:1" x14ac:dyDescent="0.2">
      <c r="A142">
        <v>100</v>
      </c>
    </row>
    <row r="143" spans="1:1" x14ac:dyDescent="0.2">
      <c r="A143">
        <v>100</v>
      </c>
    </row>
    <row r="144" spans="1:1" x14ac:dyDescent="0.2">
      <c r="A144">
        <v>100</v>
      </c>
    </row>
    <row r="145" spans="1:1" x14ac:dyDescent="0.2">
      <c r="A145">
        <v>100</v>
      </c>
    </row>
    <row r="146" spans="1:1" x14ac:dyDescent="0.2">
      <c r="A146">
        <v>100</v>
      </c>
    </row>
    <row r="147" spans="1:1" x14ac:dyDescent="0.2">
      <c r="A147">
        <v>100</v>
      </c>
    </row>
    <row r="148" spans="1:1" x14ac:dyDescent="0.2">
      <c r="A148">
        <v>100</v>
      </c>
    </row>
    <row r="149" spans="1:1" x14ac:dyDescent="0.2">
      <c r="A149">
        <v>100</v>
      </c>
    </row>
    <row r="150" spans="1:1" x14ac:dyDescent="0.2">
      <c r="A150">
        <v>100</v>
      </c>
    </row>
    <row r="151" spans="1:1" x14ac:dyDescent="0.2">
      <c r="A151">
        <v>100</v>
      </c>
    </row>
    <row r="152" spans="1:1" x14ac:dyDescent="0.2">
      <c r="A152">
        <v>100</v>
      </c>
    </row>
    <row r="153" spans="1:1" x14ac:dyDescent="0.2">
      <c r="A153">
        <v>100</v>
      </c>
    </row>
    <row r="154" spans="1:1" x14ac:dyDescent="0.2">
      <c r="A154">
        <v>100</v>
      </c>
    </row>
    <row r="155" spans="1:1" x14ac:dyDescent="0.2">
      <c r="A155">
        <v>100</v>
      </c>
    </row>
    <row r="156" spans="1:1" x14ac:dyDescent="0.2">
      <c r="A156">
        <v>100</v>
      </c>
    </row>
    <row r="157" spans="1:1" x14ac:dyDescent="0.2">
      <c r="A157">
        <v>100</v>
      </c>
    </row>
    <row r="158" spans="1:1" x14ac:dyDescent="0.2">
      <c r="A158">
        <v>100</v>
      </c>
    </row>
    <row r="159" spans="1:1" x14ac:dyDescent="0.2">
      <c r="A159">
        <v>100</v>
      </c>
    </row>
    <row r="160" spans="1:1" x14ac:dyDescent="0.2">
      <c r="A160">
        <v>100</v>
      </c>
    </row>
    <row r="161" spans="1:1" x14ac:dyDescent="0.2">
      <c r="A161">
        <v>100</v>
      </c>
    </row>
    <row r="162" spans="1:1" x14ac:dyDescent="0.2">
      <c r="A162">
        <v>100</v>
      </c>
    </row>
    <row r="163" spans="1:1" x14ac:dyDescent="0.2">
      <c r="A163">
        <v>100</v>
      </c>
    </row>
    <row r="164" spans="1:1" x14ac:dyDescent="0.2">
      <c r="A164">
        <v>100</v>
      </c>
    </row>
    <row r="165" spans="1:1" x14ac:dyDescent="0.2">
      <c r="A165">
        <v>100</v>
      </c>
    </row>
    <row r="166" spans="1:1" x14ac:dyDescent="0.2">
      <c r="A166">
        <v>100</v>
      </c>
    </row>
    <row r="167" spans="1:1" x14ac:dyDescent="0.2">
      <c r="A167">
        <v>100</v>
      </c>
    </row>
    <row r="168" spans="1:1" x14ac:dyDescent="0.2">
      <c r="A168">
        <v>100</v>
      </c>
    </row>
    <row r="169" spans="1:1" x14ac:dyDescent="0.2">
      <c r="A169">
        <v>100</v>
      </c>
    </row>
    <row r="170" spans="1:1" x14ac:dyDescent="0.2">
      <c r="A170">
        <v>100</v>
      </c>
    </row>
    <row r="171" spans="1:1" x14ac:dyDescent="0.2">
      <c r="A171">
        <v>100</v>
      </c>
    </row>
    <row r="172" spans="1:1" x14ac:dyDescent="0.2">
      <c r="A172">
        <v>100</v>
      </c>
    </row>
    <row r="173" spans="1:1" x14ac:dyDescent="0.2">
      <c r="A173">
        <v>100</v>
      </c>
    </row>
    <row r="174" spans="1:1" x14ac:dyDescent="0.2">
      <c r="A174">
        <v>100</v>
      </c>
    </row>
    <row r="175" spans="1:1" x14ac:dyDescent="0.2">
      <c r="A175">
        <v>100</v>
      </c>
    </row>
    <row r="176" spans="1:1" x14ac:dyDescent="0.2">
      <c r="A176">
        <v>100</v>
      </c>
    </row>
    <row r="177" spans="1:1" x14ac:dyDescent="0.2">
      <c r="A177">
        <v>100</v>
      </c>
    </row>
    <row r="178" spans="1:1" x14ac:dyDescent="0.2">
      <c r="A178">
        <v>100</v>
      </c>
    </row>
    <row r="179" spans="1:1" x14ac:dyDescent="0.2">
      <c r="A179">
        <v>100</v>
      </c>
    </row>
    <row r="180" spans="1:1" x14ac:dyDescent="0.2">
      <c r="A180">
        <v>100</v>
      </c>
    </row>
    <row r="181" spans="1:1" x14ac:dyDescent="0.2">
      <c r="A181">
        <v>100</v>
      </c>
    </row>
    <row r="182" spans="1:1" x14ac:dyDescent="0.2">
      <c r="A182">
        <v>100</v>
      </c>
    </row>
    <row r="183" spans="1:1" x14ac:dyDescent="0.2">
      <c r="A183">
        <v>100</v>
      </c>
    </row>
    <row r="184" spans="1:1" x14ac:dyDescent="0.2">
      <c r="A184">
        <v>100</v>
      </c>
    </row>
    <row r="185" spans="1:1" x14ac:dyDescent="0.2">
      <c r="A185">
        <v>100</v>
      </c>
    </row>
    <row r="186" spans="1:1" x14ac:dyDescent="0.2">
      <c r="A186">
        <v>100</v>
      </c>
    </row>
    <row r="187" spans="1:1" x14ac:dyDescent="0.2">
      <c r="A187">
        <v>100</v>
      </c>
    </row>
    <row r="188" spans="1:1" x14ac:dyDescent="0.2">
      <c r="A188">
        <v>100</v>
      </c>
    </row>
    <row r="189" spans="1:1" x14ac:dyDescent="0.2">
      <c r="A189">
        <v>100</v>
      </c>
    </row>
    <row r="190" spans="1:1" x14ac:dyDescent="0.2">
      <c r="A190">
        <v>100</v>
      </c>
    </row>
    <row r="191" spans="1:1" x14ac:dyDescent="0.2">
      <c r="A191">
        <v>100</v>
      </c>
    </row>
    <row r="192" spans="1:1" x14ac:dyDescent="0.2">
      <c r="A192">
        <v>100</v>
      </c>
    </row>
    <row r="193" spans="1:1" x14ac:dyDescent="0.2">
      <c r="A193">
        <v>100</v>
      </c>
    </row>
    <row r="194" spans="1:1" x14ac:dyDescent="0.2">
      <c r="A194">
        <v>100</v>
      </c>
    </row>
    <row r="195" spans="1:1" x14ac:dyDescent="0.2">
      <c r="A195">
        <v>100</v>
      </c>
    </row>
    <row r="196" spans="1:1" x14ac:dyDescent="0.2">
      <c r="A196">
        <v>100</v>
      </c>
    </row>
    <row r="197" spans="1:1" x14ac:dyDescent="0.2">
      <c r="A197">
        <v>100</v>
      </c>
    </row>
    <row r="198" spans="1:1" x14ac:dyDescent="0.2">
      <c r="A198">
        <v>100</v>
      </c>
    </row>
    <row r="199" spans="1:1" x14ac:dyDescent="0.2">
      <c r="A199">
        <v>100</v>
      </c>
    </row>
    <row r="200" spans="1:1" x14ac:dyDescent="0.2">
      <c r="A200">
        <v>100</v>
      </c>
    </row>
    <row r="201" spans="1:1" x14ac:dyDescent="0.2">
      <c r="A201">
        <v>100</v>
      </c>
    </row>
    <row r="202" spans="1:1" x14ac:dyDescent="0.2">
      <c r="A202">
        <v>100</v>
      </c>
    </row>
    <row r="203" spans="1:1" x14ac:dyDescent="0.2">
      <c r="A203">
        <v>100</v>
      </c>
    </row>
    <row r="204" spans="1:1" x14ac:dyDescent="0.2">
      <c r="A204">
        <v>100</v>
      </c>
    </row>
    <row r="205" spans="1:1" x14ac:dyDescent="0.2">
      <c r="A205">
        <v>100</v>
      </c>
    </row>
    <row r="206" spans="1:1" x14ac:dyDescent="0.2">
      <c r="A206">
        <v>100</v>
      </c>
    </row>
    <row r="207" spans="1:1" x14ac:dyDescent="0.2">
      <c r="A207">
        <v>100</v>
      </c>
    </row>
    <row r="208" spans="1:1" x14ac:dyDescent="0.2">
      <c r="A208">
        <v>100</v>
      </c>
    </row>
    <row r="209" spans="1:1" x14ac:dyDescent="0.2">
      <c r="A209">
        <v>100</v>
      </c>
    </row>
    <row r="210" spans="1:1" x14ac:dyDescent="0.2">
      <c r="A210">
        <v>100</v>
      </c>
    </row>
    <row r="211" spans="1:1" x14ac:dyDescent="0.2">
      <c r="A211">
        <v>100</v>
      </c>
    </row>
    <row r="212" spans="1:1" x14ac:dyDescent="0.2">
      <c r="A212">
        <v>100</v>
      </c>
    </row>
    <row r="213" spans="1:1" x14ac:dyDescent="0.2">
      <c r="A213">
        <v>100</v>
      </c>
    </row>
    <row r="214" spans="1:1" x14ac:dyDescent="0.2">
      <c r="A214">
        <v>100</v>
      </c>
    </row>
    <row r="215" spans="1:1" x14ac:dyDescent="0.2">
      <c r="A215">
        <v>100</v>
      </c>
    </row>
    <row r="216" spans="1:1" x14ac:dyDescent="0.2">
      <c r="A216">
        <v>100</v>
      </c>
    </row>
    <row r="217" spans="1:1" x14ac:dyDescent="0.2">
      <c r="A217">
        <v>100</v>
      </c>
    </row>
    <row r="218" spans="1:1" x14ac:dyDescent="0.2">
      <c r="A218">
        <v>100</v>
      </c>
    </row>
    <row r="219" spans="1:1" x14ac:dyDescent="0.2">
      <c r="A219">
        <v>100</v>
      </c>
    </row>
    <row r="220" spans="1:1" x14ac:dyDescent="0.2">
      <c r="A220">
        <v>100</v>
      </c>
    </row>
    <row r="221" spans="1:1" x14ac:dyDescent="0.2">
      <c r="A221">
        <v>100</v>
      </c>
    </row>
    <row r="222" spans="1:1" x14ac:dyDescent="0.2">
      <c r="A222">
        <v>100</v>
      </c>
    </row>
    <row r="223" spans="1:1" x14ac:dyDescent="0.2">
      <c r="A223">
        <v>100</v>
      </c>
    </row>
    <row r="224" spans="1:1" x14ac:dyDescent="0.2">
      <c r="A224">
        <v>100</v>
      </c>
    </row>
    <row r="225" spans="1:1" x14ac:dyDescent="0.2">
      <c r="A225">
        <v>100</v>
      </c>
    </row>
    <row r="226" spans="1:1" x14ac:dyDescent="0.2">
      <c r="A226">
        <v>100</v>
      </c>
    </row>
    <row r="227" spans="1:1" x14ac:dyDescent="0.2">
      <c r="A227">
        <v>100</v>
      </c>
    </row>
    <row r="228" spans="1:1" x14ac:dyDescent="0.2">
      <c r="A228">
        <v>100</v>
      </c>
    </row>
    <row r="229" spans="1:1" x14ac:dyDescent="0.2">
      <c r="A229">
        <v>100</v>
      </c>
    </row>
    <row r="230" spans="1:1" x14ac:dyDescent="0.2">
      <c r="A230">
        <v>100</v>
      </c>
    </row>
    <row r="231" spans="1:1" x14ac:dyDescent="0.2">
      <c r="A231">
        <v>100</v>
      </c>
    </row>
    <row r="232" spans="1:1" x14ac:dyDescent="0.2">
      <c r="A232">
        <v>100</v>
      </c>
    </row>
    <row r="233" spans="1:1" x14ac:dyDescent="0.2">
      <c r="A233">
        <v>100</v>
      </c>
    </row>
    <row r="234" spans="1:1" x14ac:dyDescent="0.2">
      <c r="A234">
        <v>100</v>
      </c>
    </row>
    <row r="235" spans="1:1" x14ac:dyDescent="0.2">
      <c r="A235">
        <v>100</v>
      </c>
    </row>
    <row r="236" spans="1:1" x14ac:dyDescent="0.2">
      <c r="A236">
        <v>100</v>
      </c>
    </row>
    <row r="237" spans="1:1" x14ac:dyDescent="0.2">
      <c r="A237">
        <v>100</v>
      </c>
    </row>
    <row r="238" spans="1:1" x14ac:dyDescent="0.2">
      <c r="A238">
        <v>100</v>
      </c>
    </row>
    <row r="239" spans="1:1" x14ac:dyDescent="0.2">
      <c r="A239">
        <v>100</v>
      </c>
    </row>
    <row r="240" spans="1:1" x14ac:dyDescent="0.2">
      <c r="A240">
        <v>100</v>
      </c>
    </row>
    <row r="241" spans="1:1" x14ac:dyDescent="0.2">
      <c r="A241">
        <v>100</v>
      </c>
    </row>
    <row r="242" spans="1:1" x14ac:dyDescent="0.2">
      <c r="A242">
        <v>100</v>
      </c>
    </row>
    <row r="243" spans="1:1" x14ac:dyDescent="0.2">
      <c r="A243">
        <v>100</v>
      </c>
    </row>
    <row r="244" spans="1:1" x14ac:dyDescent="0.2">
      <c r="A244">
        <v>100</v>
      </c>
    </row>
    <row r="245" spans="1:1" x14ac:dyDescent="0.2">
      <c r="A245">
        <v>100</v>
      </c>
    </row>
    <row r="246" spans="1:1" x14ac:dyDescent="0.2">
      <c r="A246">
        <v>100</v>
      </c>
    </row>
    <row r="247" spans="1:1" x14ac:dyDescent="0.2">
      <c r="A247">
        <v>100</v>
      </c>
    </row>
    <row r="248" spans="1:1" x14ac:dyDescent="0.2">
      <c r="A248">
        <v>100</v>
      </c>
    </row>
    <row r="249" spans="1:1" x14ac:dyDescent="0.2">
      <c r="A249">
        <v>100</v>
      </c>
    </row>
    <row r="250" spans="1:1" x14ac:dyDescent="0.2">
      <c r="A250">
        <v>100</v>
      </c>
    </row>
    <row r="251" spans="1:1" x14ac:dyDescent="0.2">
      <c r="A251">
        <v>100</v>
      </c>
    </row>
    <row r="252" spans="1:1" x14ac:dyDescent="0.2">
      <c r="A252">
        <v>100</v>
      </c>
    </row>
    <row r="253" spans="1:1" x14ac:dyDescent="0.2">
      <c r="A253">
        <v>100</v>
      </c>
    </row>
    <row r="254" spans="1:1" x14ac:dyDescent="0.2">
      <c r="A254">
        <v>100</v>
      </c>
    </row>
    <row r="255" spans="1:1" x14ac:dyDescent="0.2">
      <c r="A255">
        <v>100</v>
      </c>
    </row>
    <row r="256" spans="1:1" x14ac:dyDescent="0.2">
      <c r="A256">
        <v>100</v>
      </c>
    </row>
    <row r="257" spans="1:1" x14ac:dyDescent="0.2">
      <c r="A257">
        <v>100</v>
      </c>
    </row>
    <row r="258" spans="1:1" x14ac:dyDescent="0.2">
      <c r="A258">
        <v>100</v>
      </c>
    </row>
    <row r="259" spans="1:1" x14ac:dyDescent="0.2">
      <c r="A259">
        <v>100</v>
      </c>
    </row>
    <row r="260" spans="1:1" x14ac:dyDescent="0.2">
      <c r="A260">
        <v>100</v>
      </c>
    </row>
    <row r="261" spans="1:1" x14ac:dyDescent="0.2">
      <c r="A261">
        <v>100</v>
      </c>
    </row>
    <row r="262" spans="1:1" x14ac:dyDescent="0.2">
      <c r="A262">
        <v>100</v>
      </c>
    </row>
    <row r="263" spans="1:1" x14ac:dyDescent="0.2">
      <c r="A263">
        <v>100</v>
      </c>
    </row>
    <row r="264" spans="1:1" x14ac:dyDescent="0.2">
      <c r="A264">
        <v>100</v>
      </c>
    </row>
    <row r="265" spans="1:1" x14ac:dyDescent="0.2">
      <c r="A265">
        <v>100</v>
      </c>
    </row>
    <row r="266" spans="1:1" x14ac:dyDescent="0.2">
      <c r="A266">
        <v>100</v>
      </c>
    </row>
    <row r="267" spans="1:1" x14ac:dyDescent="0.2">
      <c r="A267">
        <v>100</v>
      </c>
    </row>
    <row r="268" spans="1:1" x14ac:dyDescent="0.2">
      <c r="A268">
        <v>100</v>
      </c>
    </row>
    <row r="269" spans="1:1" x14ac:dyDescent="0.2">
      <c r="A269">
        <v>100</v>
      </c>
    </row>
    <row r="270" spans="1:1" x14ac:dyDescent="0.2">
      <c r="A270">
        <v>100</v>
      </c>
    </row>
    <row r="271" spans="1:1" x14ac:dyDescent="0.2">
      <c r="A271">
        <v>100</v>
      </c>
    </row>
    <row r="272" spans="1:1" x14ac:dyDescent="0.2">
      <c r="A272">
        <v>100</v>
      </c>
    </row>
    <row r="273" spans="1:1" x14ac:dyDescent="0.2">
      <c r="A273">
        <v>100</v>
      </c>
    </row>
    <row r="274" spans="1:1" x14ac:dyDescent="0.2">
      <c r="A274">
        <v>100</v>
      </c>
    </row>
    <row r="275" spans="1:1" x14ac:dyDescent="0.2">
      <c r="A275">
        <v>100</v>
      </c>
    </row>
    <row r="276" spans="1:1" x14ac:dyDescent="0.2">
      <c r="A276">
        <v>100</v>
      </c>
    </row>
    <row r="277" spans="1:1" x14ac:dyDescent="0.2">
      <c r="A277">
        <v>100</v>
      </c>
    </row>
    <row r="278" spans="1:1" x14ac:dyDescent="0.2">
      <c r="A278">
        <v>100</v>
      </c>
    </row>
    <row r="279" spans="1:1" x14ac:dyDescent="0.2">
      <c r="A279">
        <v>100</v>
      </c>
    </row>
    <row r="280" spans="1:1" x14ac:dyDescent="0.2">
      <c r="A280">
        <v>100</v>
      </c>
    </row>
    <row r="281" spans="1:1" x14ac:dyDescent="0.2">
      <c r="A281">
        <v>100</v>
      </c>
    </row>
    <row r="282" spans="1:1" x14ac:dyDescent="0.2">
      <c r="A282">
        <v>100</v>
      </c>
    </row>
    <row r="283" spans="1:1" x14ac:dyDescent="0.2">
      <c r="A283">
        <v>100</v>
      </c>
    </row>
    <row r="284" spans="1:1" x14ac:dyDescent="0.2">
      <c r="A284">
        <v>100</v>
      </c>
    </row>
    <row r="285" spans="1:1" x14ac:dyDescent="0.2">
      <c r="A285">
        <v>100</v>
      </c>
    </row>
    <row r="286" spans="1:1" x14ac:dyDescent="0.2">
      <c r="A286">
        <v>100</v>
      </c>
    </row>
    <row r="287" spans="1:1" x14ac:dyDescent="0.2">
      <c r="A287">
        <v>100</v>
      </c>
    </row>
    <row r="288" spans="1:1" x14ac:dyDescent="0.2">
      <c r="A288">
        <v>100</v>
      </c>
    </row>
    <row r="289" spans="1:1" x14ac:dyDescent="0.2">
      <c r="A289">
        <v>100</v>
      </c>
    </row>
    <row r="290" spans="1:1" x14ac:dyDescent="0.2">
      <c r="A290">
        <v>100</v>
      </c>
    </row>
    <row r="291" spans="1:1" x14ac:dyDescent="0.2">
      <c r="A291">
        <v>100</v>
      </c>
    </row>
    <row r="292" spans="1:1" x14ac:dyDescent="0.2">
      <c r="A292">
        <v>100</v>
      </c>
    </row>
    <row r="293" spans="1:1" x14ac:dyDescent="0.2">
      <c r="A293">
        <v>100</v>
      </c>
    </row>
    <row r="294" spans="1:1" x14ac:dyDescent="0.2">
      <c r="A294">
        <v>100</v>
      </c>
    </row>
    <row r="295" spans="1:1" x14ac:dyDescent="0.2">
      <c r="A295">
        <v>100</v>
      </c>
    </row>
    <row r="296" spans="1:1" x14ac:dyDescent="0.2">
      <c r="A296">
        <v>100</v>
      </c>
    </row>
    <row r="297" spans="1:1" x14ac:dyDescent="0.2">
      <c r="A297">
        <v>100</v>
      </c>
    </row>
    <row r="298" spans="1:1" x14ac:dyDescent="0.2">
      <c r="A298">
        <v>100</v>
      </c>
    </row>
    <row r="299" spans="1:1" x14ac:dyDescent="0.2">
      <c r="A299">
        <v>100</v>
      </c>
    </row>
    <row r="300" spans="1:1" x14ac:dyDescent="0.2">
      <c r="A300">
        <v>100</v>
      </c>
    </row>
    <row r="301" spans="1:1" x14ac:dyDescent="0.2">
      <c r="A301">
        <v>100</v>
      </c>
    </row>
    <row r="302" spans="1:1" x14ac:dyDescent="0.2">
      <c r="A302">
        <v>100</v>
      </c>
    </row>
    <row r="303" spans="1:1" x14ac:dyDescent="0.2">
      <c r="A303">
        <v>100</v>
      </c>
    </row>
    <row r="304" spans="1:1" x14ac:dyDescent="0.2">
      <c r="A304">
        <v>100</v>
      </c>
    </row>
    <row r="305" spans="1:1" x14ac:dyDescent="0.2">
      <c r="A305">
        <v>100</v>
      </c>
    </row>
    <row r="306" spans="1:1" x14ac:dyDescent="0.2">
      <c r="A306">
        <v>100</v>
      </c>
    </row>
    <row r="307" spans="1:1" x14ac:dyDescent="0.2">
      <c r="A307">
        <v>100</v>
      </c>
    </row>
    <row r="308" spans="1:1" x14ac:dyDescent="0.2">
      <c r="A308">
        <v>100</v>
      </c>
    </row>
    <row r="309" spans="1:1" x14ac:dyDescent="0.2">
      <c r="A309">
        <v>100</v>
      </c>
    </row>
    <row r="310" spans="1:1" x14ac:dyDescent="0.2">
      <c r="A310">
        <v>100</v>
      </c>
    </row>
    <row r="311" spans="1:1" x14ac:dyDescent="0.2">
      <c r="A311">
        <v>100</v>
      </c>
    </row>
    <row r="312" spans="1:1" x14ac:dyDescent="0.2">
      <c r="A312">
        <v>100</v>
      </c>
    </row>
    <row r="313" spans="1:1" x14ac:dyDescent="0.2">
      <c r="A313">
        <v>100</v>
      </c>
    </row>
    <row r="314" spans="1:1" x14ac:dyDescent="0.2">
      <c r="A314">
        <v>100</v>
      </c>
    </row>
    <row r="315" spans="1:1" x14ac:dyDescent="0.2">
      <c r="A315">
        <v>100</v>
      </c>
    </row>
    <row r="316" spans="1:1" x14ac:dyDescent="0.2">
      <c r="A316">
        <v>100</v>
      </c>
    </row>
    <row r="317" spans="1:1" x14ac:dyDescent="0.2">
      <c r="A317">
        <v>100</v>
      </c>
    </row>
    <row r="318" spans="1:1" x14ac:dyDescent="0.2">
      <c r="A318">
        <v>100</v>
      </c>
    </row>
    <row r="319" spans="1:1" x14ac:dyDescent="0.2">
      <c r="A319">
        <v>100</v>
      </c>
    </row>
    <row r="320" spans="1:1" x14ac:dyDescent="0.2">
      <c r="A320">
        <v>100</v>
      </c>
    </row>
    <row r="321" spans="1:1" x14ac:dyDescent="0.2">
      <c r="A321">
        <v>100</v>
      </c>
    </row>
    <row r="322" spans="1:1" x14ac:dyDescent="0.2">
      <c r="A322">
        <v>100</v>
      </c>
    </row>
    <row r="323" spans="1:1" x14ac:dyDescent="0.2">
      <c r="A323">
        <v>100</v>
      </c>
    </row>
    <row r="324" spans="1:1" x14ac:dyDescent="0.2">
      <c r="A324">
        <v>100</v>
      </c>
    </row>
    <row r="325" spans="1:1" x14ac:dyDescent="0.2">
      <c r="A325">
        <v>100</v>
      </c>
    </row>
    <row r="326" spans="1:1" x14ac:dyDescent="0.2">
      <c r="A326">
        <v>100</v>
      </c>
    </row>
    <row r="327" spans="1:1" x14ac:dyDescent="0.2">
      <c r="A327">
        <v>100</v>
      </c>
    </row>
    <row r="328" spans="1:1" x14ac:dyDescent="0.2">
      <c r="A328">
        <v>100</v>
      </c>
    </row>
    <row r="329" spans="1:1" x14ac:dyDescent="0.2">
      <c r="A329">
        <v>100</v>
      </c>
    </row>
    <row r="330" spans="1:1" x14ac:dyDescent="0.2">
      <c r="A330">
        <v>100</v>
      </c>
    </row>
    <row r="331" spans="1:1" x14ac:dyDescent="0.2">
      <c r="A331">
        <v>100</v>
      </c>
    </row>
    <row r="332" spans="1:1" x14ac:dyDescent="0.2">
      <c r="A332">
        <v>100</v>
      </c>
    </row>
    <row r="333" spans="1:1" x14ac:dyDescent="0.2">
      <c r="A333">
        <v>100</v>
      </c>
    </row>
    <row r="334" spans="1:1" x14ac:dyDescent="0.2">
      <c r="A334">
        <v>100</v>
      </c>
    </row>
    <row r="335" spans="1:1" x14ac:dyDescent="0.2">
      <c r="A335">
        <v>100</v>
      </c>
    </row>
    <row r="336" spans="1:1" x14ac:dyDescent="0.2">
      <c r="A336">
        <v>100</v>
      </c>
    </row>
    <row r="337" spans="1:1" x14ac:dyDescent="0.2">
      <c r="A337">
        <v>100</v>
      </c>
    </row>
    <row r="338" spans="1:1" x14ac:dyDescent="0.2">
      <c r="A338">
        <v>100</v>
      </c>
    </row>
    <row r="339" spans="1:1" x14ac:dyDescent="0.2">
      <c r="A339">
        <v>100</v>
      </c>
    </row>
    <row r="340" spans="1:1" x14ac:dyDescent="0.2">
      <c r="A340">
        <v>100</v>
      </c>
    </row>
    <row r="341" spans="1:1" x14ac:dyDescent="0.2">
      <c r="A341">
        <v>100</v>
      </c>
    </row>
    <row r="342" spans="1:1" x14ac:dyDescent="0.2">
      <c r="A342">
        <v>100</v>
      </c>
    </row>
    <row r="343" spans="1:1" x14ac:dyDescent="0.2">
      <c r="A343">
        <v>100</v>
      </c>
    </row>
    <row r="344" spans="1:1" x14ac:dyDescent="0.2">
      <c r="A344">
        <v>100</v>
      </c>
    </row>
    <row r="345" spans="1:1" x14ac:dyDescent="0.2">
      <c r="A345">
        <v>100</v>
      </c>
    </row>
    <row r="346" spans="1:1" x14ac:dyDescent="0.2">
      <c r="A346">
        <v>100</v>
      </c>
    </row>
    <row r="347" spans="1:1" x14ac:dyDescent="0.2">
      <c r="A347">
        <v>100</v>
      </c>
    </row>
    <row r="348" spans="1:1" x14ac:dyDescent="0.2">
      <c r="A348">
        <v>100</v>
      </c>
    </row>
    <row r="349" spans="1:1" x14ac:dyDescent="0.2">
      <c r="A349">
        <v>100</v>
      </c>
    </row>
    <row r="350" spans="1:1" x14ac:dyDescent="0.2">
      <c r="A350">
        <v>100</v>
      </c>
    </row>
    <row r="351" spans="1:1" x14ac:dyDescent="0.2">
      <c r="A351">
        <v>100</v>
      </c>
    </row>
    <row r="352" spans="1:1" x14ac:dyDescent="0.2">
      <c r="A352">
        <v>100</v>
      </c>
    </row>
    <row r="353" spans="1:1" x14ac:dyDescent="0.2">
      <c r="A353">
        <v>100</v>
      </c>
    </row>
    <row r="354" spans="1:1" x14ac:dyDescent="0.2">
      <c r="A354">
        <v>100</v>
      </c>
    </row>
    <row r="355" spans="1:1" x14ac:dyDescent="0.2">
      <c r="A355">
        <v>100</v>
      </c>
    </row>
    <row r="356" spans="1:1" x14ac:dyDescent="0.2">
      <c r="A356">
        <v>100</v>
      </c>
    </row>
    <row r="357" spans="1:1" x14ac:dyDescent="0.2">
      <c r="A357">
        <v>100</v>
      </c>
    </row>
    <row r="358" spans="1:1" x14ac:dyDescent="0.2">
      <c r="A358">
        <v>100</v>
      </c>
    </row>
    <row r="359" spans="1:1" x14ac:dyDescent="0.2">
      <c r="A359">
        <v>100</v>
      </c>
    </row>
    <row r="360" spans="1:1" x14ac:dyDescent="0.2">
      <c r="A360">
        <v>100</v>
      </c>
    </row>
    <row r="361" spans="1:1" x14ac:dyDescent="0.2">
      <c r="A361">
        <v>100</v>
      </c>
    </row>
    <row r="362" spans="1:1" x14ac:dyDescent="0.2">
      <c r="A362">
        <v>100</v>
      </c>
    </row>
    <row r="363" spans="1:1" x14ac:dyDescent="0.2">
      <c r="A363">
        <v>100</v>
      </c>
    </row>
    <row r="364" spans="1:1" x14ac:dyDescent="0.2">
      <c r="A364">
        <v>100</v>
      </c>
    </row>
    <row r="365" spans="1:1" x14ac:dyDescent="0.2">
      <c r="A365">
        <v>100</v>
      </c>
    </row>
    <row r="366" spans="1:1" x14ac:dyDescent="0.2">
      <c r="A366">
        <v>100</v>
      </c>
    </row>
    <row r="367" spans="1:1" x14ac:dyDescent="0.2">
      <c r="A367">
        <v>100</v>
      </c>
    </row>
    <row r="368" spans="1:1" x14ac:dyDescent="0.2">
      <c r="A368">
        <v>100</v>
      </c>
    </row>
    <row r="369" spans="1:1" x14ac:dyDescent="0.2">
      <c r="A369">
        <v>100</v>
      </c>
    </row>
    <row r="370" spans="1:1" x14ac:dyDescent="0.2">
      <c r="A370">
        <v>100</v>
      </c>
    </row>
    <row r="371" spans="1:1" x14ac:dyDescent="0.2">
      <c r="A371">
        <v>100</v>
      </c>
    </row>
    <row r="372" spans="1:1" x14ac:dyDescent="0.2">
      <c r="A372">
        <v>100</v>
      </c>
    </row>
    <row r="373" spans="1:1" x14ac:dyDescent="0.2">
      <c r="A373">
        <v>100</v>
      </c>
    </row>
    <row r="374" spans="1:1" x14ac:dyDescent="0.2">
      <c r="A374">
        <v>100</v>
      </c>
    </row>
    <row r="375" spans="1:1" x14ac:dyDescent="0.2">
      <c r="A375">
        <v>100</v>
      </c>
    </row>
    <row r="376" spans="1:1" x14ac:dyDescent="0.2">
      <c r="A376">
        <v>100</v>
      </c>
    </row>
    <row r="377" spans="1:1" x14ac:dyDescent="0.2">
      <c r="A377">
        <v>100</v>
      </c>
    </row>
    <row r="378" spans="1:1" x14ac:dyDescent="0.2">
      <c r="A378">
        <v>100</v>
      </c>
    </row>
    <row r="379" spans="1:1" x14ac:dyDescent="0.2">
      <c r="A379">
        <v>100</v>
      </c>
    </row>
    <row r="380" spans="1:1" x14ac:dyDescent="0.2">
      <c r="A380">
        <v>100</v>
      </c>
    </row>
    <row r="381" spans="1:1" x14ac:dyDescent="0.2">
      <c r="A381">
        <v>100</v>
      </c>
    </row>
    <row r="382" spans="1:1" x14ac:dyDescent="0.2">
      <c r="A382">
        <v>100</v>
      </c>
    </row>
    <row r="383" spans="1:1" x14ac:dyDescent="0.2">
      <c r="A383">
        <v>100</v>
      </c>
    </row>
    <row r="384" spans="1:1" x14ac:dyDescent="0.2">
      <c r="A384">
        <v>100</v>
      </c>
    </row>
    <row r="385" spans="1:1" x14ac:dyDescent="0.2">
      <c r="A385">
        <v>100</v>
      </c>
    </row>
    <row r="386" spans="1:1" x14ac:dyDescent="0.2">
      <c r="A386">
        <v>100</v>
      </c>
    </row>
    <row r="387" spans="1:1" x14ac:dyDescent="0.2">
      <c r="A387">
        <v>100</v>
      </c>
    </row>
    <row r="388" spans="1:1" x14ac:dyDescent="0.2">
      <c r="A388">
        <v>100</v>
      </c>
    </row>
    <row r="389" spans="1:1" x14ac:dyDescent="0.2">
      <c r="A389">
        <v>100</v>
      </c>
    </row>
    <row r="390" spans="1:1" x14ac:dyDescent="0.2">
      <c r="A390">
        <v>100</v>
      </c>
    </row>
    <row r="391" spans="1:1" x14ac:dyDescent="0.2">
      <c r="A391">
        <v>100</v>
      </c>
    </row>
    <row r="392" spans="1:1" x14ac:dyDescent="0.2">
      <c r="A392">
        <v>100</v>
      </c>
    </row>
    <row r="393" spans="1:1" x14ac:dyDescent="0.2">
      <c r="A393">
        <v>100</v>
      </c>
    </row>
    <row r="394" spans="1:1" x14ac:dyDescent="0.2">
      <c r="A394">
        <v>100</v>
      </c>
    </row>
    <row r="395" spans="1:1" x14ac:dyDescent="0.2">
      <c r="A395">
        <v>100</v>
      </c>
    </row>
    <row r="396" spans="1:1" x14ac:dyDescent="0.2">
      <c r="A396">
        <v>100</v>
      </c>
    </row>
    <row r="397" spans="1:1" x14ac:dyDescent="0.2">
      <c r="A39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Grafieken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Steigstra</dc:creator>
  <cp:lastModifiedBy>Herman Steigstra</cp:lastModifiedBy>
  <dcterms:created xsi:type="dcterms:W3CDTF">2022-12-06T11:13:35Z</dcterms:created>
  <dcterms:modified xsi:type="dcterms:W3CDTF">2022-12-11T11:39:34Z</dcterms:modified>
</cp:coreProperties>
</file>