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drawings/drawing13.xml" ContentType="application/vnd.openxmlformats-officedocument.drawingml.chartshapes+xml"/>
  <Override PartName="/xl/charts/chart17.xml" ContentType="application/vnd.openxmlformats-officedocument.drawingml.chart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30" yWindow="30" windowWidth="19155" windowHeight="8085" activeTab="3"/>
  </bookViews>
  <sheets>
    <sheet name="Life Insurance Pricing" sheetId="2" r:id="rId1"/>
    <sheet name="Life Tables" sheetId="1" r:id="rId2"/>
    <sheet name="Additional Charts" sheetId="3" r:id="rId3"/>
    <sheet name="Conclusion " sheetId="4" r:id="rId4"/>
  </sheets>
  <definedNames>
    <definedName name="a">'Life Insurance Pricing'!#REF!</definedName>
    <definedName name="am">'Life Tables'!#REF!</definedName>
    <definedName name="aq">'Life Tables'!#REF!</definedName>
    <definedName name="as">'Life Tables'!#REF!</definedName>
    <definedName name="Ax">'Life Tables'!$P$12</definedName>
    <definedName name="äx">'Life Tables'!$P$14</definedName>
    <definedName name="Āx">'Life Tables'!#REF!</definedName>
    <definedName name="Axm">'Life Tables'!$P$24</definedName>
    <definedName name="Axn">'Life Tables'!$P$13</definedName>
    <definedName name="äxn">'Life Tables'!$P$15</definedName>
    <definedName name="Āxn">'Life Tables'!#REF!</definedName>
    <definedName name="ay">'Life Tables'!#REF!</definedName>
    <definedName name="äy">'Life Tables'!$P$16</definedName>
    <definedName name="ayn">'Life Tables'!#REF!</definedName>
    <definedName name="äyn">'Life Tables'!$P$17</definedName>
    <definedName name="b">'Life Insurance Pricing'!$B$8</definedName>
    <definedName name="Bm">'Life Tables'!#REF!</definedName>
    <definedName name="Bq">'Life Tables'!#REF!</definedName>
    <definedName name="Bs">'Life Tables'!#REF!</definedName>
    <definedName name="Bx">'Life Tables'!#REF!</definedName>
    <definedName name="Bxn">'Life Tables'!#REF!</definedName>
    <definedName name="d">'Life Tables'!$P$4</definedName>
    <definedName name="db">'Life Tables'!#REF!</definedName>
    <definedName name="dm">'Life Tables'!$P$6</definedName>
    <definedName name="dq">'Life Tables'!#REF!</definedName>
    <definedName name="ds">'Life Tables'!#REF!</definedName>
    <definedName name="i">'Life Insurance Pricing'!$B$6</definedName>
    <definedName name="ib">'Life Tables'!#REF!</definedName>
    <definedName name="ii">'Life Tables'!#REF!</definedName>
    <definedName name="im">'Life Tables'!$P$5</definedName>
    <definedName name="iq">'Life Tables'!#REF!</definedName>
    <definedName name="is">'Life Tables'!#REF!</definedName>
    <definedName name="m">'Life Insurance Pricing'!$B$10</definedName>
    <definedName name="mEx">'Life Tables'!$P$23</definedName>
    <definedName name="mPx">'Life Tables'!$P$21</definedName>
    <definedName name="n">'Life Insurance Pricing'!$B$9</definedName>
    <definedName name="nEx">'Life Tables'!$P$9</definedName>
    <definedName name="ntex">'Life Tables'!#REF!</definedName>
    <definedName name="ntpx">'Life Tables'!#REF!</definedName>
    <definedName name="nv">'Life Tables'!#REF!</definedName>
    <definedName name="p">'Life Insurance Pricing'!#REF!</definedName>
    <definedName name="ptex">'Life Tables'!#REF!</definedName>
    <definedName name="ptpx">'Life Tables'!#REF!</definedName>
    <definedName name="pv">'Life Tables'!#REF!</definedName>
    <definedName name="t">'Life Insurance Pricing'!$B$16</definedName>
    <definedName name="tex">'Life Tables'!#REF!</definedName>
    <definedName name="tEy">'Life Tables'!#REF!</definedName>
    <definedName name="tPx">'Life Tables'!$P$7</definedName>
    <definedName name="v">'Life Tables'!#REF!</definedName>
    <definedName name="vm">'Life Tables'!$P$22</definedName>
    <definedName name="vn">'Life Tables'!$P$8</definedName>
    <definedName name="x">'Life Insurance Pricing'!$B$7</definedName>
    <definedName name="xEy">'Life Tables'!$P$10</definedName>
    <definedName name="Y">'Life Insurance Pricing'!$B$14</definedName>
    <definedName name="yEyn">'Life Tables'!$P$11</definedName>
    <definedName name="α12">'Life Tables'!$P$19</definedName>
    <definedName name="α2">'Life Tables'!#REF!</definedName>
    <definedName name="α4">'Life Tables'!#REF!</definedName>
    <definedName name="β12">'Life Tables'!$P$20</definedName>
    <definedName name="β2">'Life Tables'!#REF!</definedName>
    <definedName name="β4">'Life Tables'!#REF!</definedName>
    <definedName name="δ">'Life Tables'!#REF!</definedName>
    <definedName name="π">'Life Insurance Pricing'!$B$15</definedName>
  </definedNames>
  <calcPr calcId="145621" concurrentCalc="0"/>
</workbook>
</file>

<file path=xl/calcChain.xml><?xml version="1.0" encoding="utf-8"?>
<calcChain xmlns="http://schemas.openxmlformats.org/spreadsheetml/2006/main">
  <c r="P4" i="1" l="1"/>
  <c r="G104" i="1"/>
  <c r="I104" i="1"/>
  <c r="G103" i="1"/>
  <c r="I103" i="1"/>
  <c r="L104" i="1"/>
  <c r="M10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24" i="1"/>
  <c r="I24" i="1"/>
  <c r="L25" i="1"/>
  <c r="M25" i="1"/>
  <c r="L35" i="1"/>
  <c r="M35" i="1"/>
  <c r="L65" i="1"/>
  <c r="M65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16" i="1"/>
  <c r="I16" i="1"/>
  <c r="L17" i="1"/>
  <c r="M17" i="1"/>
  <c r="P12" i="1"/>
  <c r="P6" i="1"/>
  <c r="P5" i="1"/>
  <c r="P19" i="1"/>
  <c r="L26" i="1"/>
  <c r="P16" i="1"/>
  <c r="L85" i="1"/>
  <c r="L46" i="1"/>
  <c r="P17" i="1"/>
  <c r="P11" i="1"/>
  <c r="P20" i="1"/>
  <c r="P10" i="1"/>
  <c r="L40" i="1"/>
  <c r="M40" i="1"/>
  <c r="L28" i="1"/>
  <c r="M28" i="1"/>
  <c r="L22" i="1"/>
  <c r="M22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5" i="1"/>
  <c r="I5" i="1"/>
  <c r="L6" i="1"/>
  <c r="M6" i="1"/>
  <c r="P14" i="1"/>
  <c r="G28" i="2"/>
  <c r="T23" i="1"/>
  <c r="G26" i="2"/>
  <c r="S23" i="1"/>
  <c r="F28" i="2"/>
  <c r="T20" i="1"/>
  <c r="F26" i="2"/>
  <c r="S20" i="1"/>
  <c r="E28" i="2"/>
  <c r="T17" i="1"/>
  <c r="E26" i="2"/>
  <c r="S17" i="1"/>
  <c r="L50" i="1"/>
  <c r="M50" i="1"/>
  <c r="L38" i="1"/>
  <c r="M38" i="1"/>
  <c r="L9" i="1"/>
  <c r="M9" i="1"/>
  <c r="L75" i="1"/>
  <c r="M75" i="1"/>
  <c r="L45" i="1"/>
  <c r="M45" i="1"/>
  <c r="L37" i="1"/>
  <c r="M37" i="1"/>
  <c r="P13" i="1"/>
  <c r="P7" i="1"/>
  <c r="P8" i="1"/>
  <c r="P9" i="1"/>
  <c r="P15" i="1"/>
  <c r="G19" i="2"/>
  <c r="W12" i="1"/>
  <c r="G17" i="2"/>
  <c r="V12" i="1"/>
  <c r="G11" i="2"/>
  <c r="G15" i="2"/>
  <c r="G13" i="2"/>
  <c r="U12" i="1"/>
  <c r="T12" i="1"/>
  <c r="G9" i="2"/>
  <c r="S12" i="1"/>
  <c r="F19" i="2"/>
  <c r="W9" i="1"/>
  <c r="F17" i="2"/>
  <c r="V9" i="1"/>
  <c r="F11" i="2"/>
  <c r="F15" i="2"/>
  <c r="F13" i="2"/>
  <c r="U9" i="1"/>
  <c r="T9" i="1"/>
  <c r="F9" i="2"/>
  <c r="S9" i="1"/>
  <c r="L32" i="1"/>
  <c r="M32" i="1"/>
  <c r="L16" i="1"/>
  <c r="M16" i="1"/>
  <c r="L47" i="1"/>
  <c r="M47" i="1"/>
  <c r="L77" i="1"/>
  <c r="M77" i="1"/>
  <c r="L29" i="1"/>
  <c r="M29" i="1"/>
  <c r="P24" i="1"/>
  <c r="P21" i="1"/>
  <c r="P22" i="1"/>
  <c r="P23" i="1"/>
  <c r="E19" i="2"/>
  <c r="W5" i="1"/>
  <c r="E17" i="2"/>
  <c r="V5" i="1"/>
  <c r="E11" i="2"/>
  <c r="E15" i="2"/>
  <c r="E13" i="2"/>
  <c r="U5" i="1"/>
  <c r="T5" i="1"/>
  <c r="E9" i="2"/>
  <c r="S5" i="1"/>
  <c r="D5" i="1"/>
  <c r="E5" i="1"/>
  <c r="J5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L59" i="1"/>
  <c r="M59" i="1"/>
  <c r="L55" i="1"/>
  <c r="M55" i="1"/>
  <c r="L64" i="1"/>
  <c r="M64" i="1"/>
  <c r="L30" i="1"/>
  <c r="M30" i="1"/>
  <c r="L34" i="1"/>
  <c r="M34" i="1"/>
  <c r="L11" i="1"/>
  <c r="L31" i="1"/>
  <c r="L80" i="1"/>
  <c r="L23" i="1"/>
  <c r="L10" i="1"/>
  <c r="M10" i="1"/>
  <c r="L70" i="1"/>
  <c r="M70" i="1"/>
  <c r="L69" i="1"/>
  <c r="M69" i="1"/>
  <c r="L60" i="1"/>
  <c r="L5" i="1"/>
  <c r="M5" i="1"/>
  <c r="L7" i="1"/>
  <c r="M11" i="1"/>
  <c r="M60" i="1"/>
  <c r="M7" i="1"/>
  <c r="L8" i="1"/>
  <c r="M8" i="1"/>
  <c r="L12" i="1"/>
  <c r="M12" i="1"/>
  <c r="L13" i="1"/>
  <c r="M13" i="1"/>
  <c r="L14" i="1"/>
  <c r="M14" i="1"/>
  <c r="L15" i="1"/>
  <c r="M15" i="1"/>
  <c r="L18" i="1"/>
  <c r="M18" i="1"/>
  <c r="L19" i="1"/>
  <c r="M19" i="1"/>
  <c r="L20" i="1"/>
  <c r="M20" i="1"/>
  <c r="L21" i="1"/>
  <c r="M21" i="1"/>
  <c r="M23" i="1"/>
  <c r="L24" i="1"/>
  <c r="M24" i="1"/>
  <c r="M26" i="1"/>
  <c r="L27" i="1"/>
  <c r="M27" i="1"/>
  <c r="M31" i="1"/>
  <c r="L33" i="1"/>
  <c r="M33" i="1"/>
  <c r="L36" i="1"/>
  <c r="M36" i="1"/>
  <c r="L39" i="1"/>
  <c r="M39" i="1"/>
  <c r="L41" i="1"/>
  <c r="M41" i="1"/>
  <c r="L42" i="1"/>
  <c r="M42" i="1"/>
  <c r="L43" i="1"/>
  <c r="M43" i="1"/>
  <c r="L44" i="1"/>
  <c r="M44" i="1"/>
  <c r="M46" i="1"/>
  <c r="L48" i="1"/>
  <c r="M48" i="1"/>
  <c r="L49" i="1"/>
  <c r="M49" i="1"/>
  <c r="L51" i="1"/>
  <c r="M51" i="1"/>
  <c r="L52" i="1"/>
  <c r="M52" i="1"/>
  <c r="L53" i="1"/>
  <c r="M53" i="1"/>
  <c r="L54" i="1"/>
  <c r="M54" i="1"/>
  <c r="L56" i="1"/>
  <c r="M56" i="1"/>
  <c r="L57" i="1"/>
  <c r="M57" i="1"/>
  <c r="L58" i="1"/>
  <c r="M58" i="1"/>
  <c r="L61" i="1"/>
  <c r="M61" i="1"/>
  <c r="L62" i="1"/>
  <c r="M62" i="1"/>
  <c r="L63" i="1"/>
  <c r="M63" i="1"/>
  <c r="L66" i="1"/>
  <c r="M66" i="1"/>
  <c r="L67" i="1"/>
  <c r="M67" i="1"/>
  <c r="L68" i="1"/>
  <c r="M68" i="1"/>
  <c r="L71" i="1"/>
  <c r="M71" i="1"/>
  <c r="L72" i="1"/>
  <c r="M72" i="1"/>
  <c r="L73" i="1"/>
  <c r="M73" i="1"/>
  <c r="L74" i="1"/>
  <c r="M74" i="1"/>
  <c r="L76" i="1"/>
  <c r="M76" i="1"/>
  <c r="L78" i="1"/>
  <c r="M78" i="1"/>
  <c r="L79" i="1"/>
  <c r="M79" i="1"/>
  <c r="M80" i="1"/>
  <c r="L81" i="1"/>
  <c r="M81" i="1"/>
  <c r="L82" i="1"/>
  <c r="M82" i="1"/>
  <c r="L83" i="1"/>
  <c r="M83" i="1"/>
  <c r="L84" i="1"/>
  <c r="M84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K5" i="1"/>
  <c r="D6" i="1"/>
  <c r="E6" i="1"/>
  <c r="J6" i="1"/>
  <c r="K6" i="1"/>
  <c r="D7" i="1"/>
  <c r="E7" i="1"/>
  <c r="J7" i="1"/>
  <c r="K7" i="1"/>
  <c r="D8" i="1"/>
  <c r="E8" i="1"/>
  <c r="J8" i="1"/>
  <c r="K8" i="1"/>
  <c r="D9" i="1"/>
  <c r="E9" i="1"/>
  <c r="J9" i="1"/>
  <c r="K9" i="1"/>
  <c r="D10" i="1"/>
  <c r="E10" i="1"/>
  <c r="J10" i="1"/>
  <c r="K10" i="1"/>
  <c r="D11" i="1"/>
  <c r="E11" i="1"/>
  <c r="J11" i="1"/>
  <c r="K11" i="1"/>
  <c r="D12" i="1"/>
  <c r="E12" i="1"/>
  <c r="J12" i="1"/>
  <c r="K12" i="1"/>
  <c r="D13" i="1"/>
  <c r="E13" i="1"/>
  <c r="J13" i="1"/>
  <c r="K13" i="1"/>
  <c r="D14" i="1"/>
  <c r="E14" i="1"/>
  <c r="J14" i="1"/>
  <c r="K14" i="1"/>
  <c r="D15" i="1"/>
  <c r="E15" i="1"/>
  <c r="J15" i="1"/>
  <c r="K15" i="1"/>
  <c r="D16" i="1"/>
  <c r="E16" i="1"/>
  <c r="J16" i="1"/>
  <c r="K16" i="1"/>
  <c r="D17" i="1"/>
  <c r="E17" i="1"/>
  <c r="J17" i="1"/>
  <c r="K17" i="1"/>
  <c r="D18" i="1"/>
  <c r="E18" i="1"/>
  <c r="J18" i="1"/>
  <c r="K18" i="1"/>
  <c r="D19" i="1"/>
  <c r="E19" i="1"/>
  <c r="J19" i="1"/>
  <c r="K19" i="1"/>
  <c r="D20" i="1"/>
  <c r="E20" i="1"/>
  <c r="J20" i="1"/>
  <c r="K20" i="1"/>
  <c r="D21" i="1"/>
  <c r="E21" i="1"/>
  <c r="J21" i="1"/>
  <c r="K21" i="1"/>
  <c r="D22" i="1"/>
  <c r="E22" i="1"/>
  <c r="J22" i="1"/>
  <c r="K22" i="1"/>
  <c r="D23" i="1"/>
  <c r="E23" i="1"/>
  <c r="J23" i="1"/>
  <c r="K23" i="1"/>
  <c r="D24" i="1"/>
  <c r="E24" i="1"/>
  <c r="J24" i="1"/>
  <c r="K24" i="1"/>
  <c r="D25" i="1"/>
  <c r="E25" i="1"/>
  <c r="J25" i="1"/>
  <c r="K25" i="1"/>
  <c r="D26" i="1"/>
  <c r="E26" i="1"/>
  <c r="J26" i="1"/>
  <c r="K26" i="1"/>
  <c r="D27" i="1"/>
  <c r="E27" i="1"/>
  <c r="J27" i="1"/>
  <c r="K27" i="1"/>
  <c r="D28" i="1"/>
  <c r="E28" i="1"/>
  <c r="J28" i="1"/>
  <c r="K28" i="1"/>
  <c r="D29" i="1"/>
  <c r="E29" i="1"/>
  <c r="J29" i="1"/>
  <c r="K29" i="1"/>
  <c r="D30" i="1"/>
  <c r="E30" i="1"/>
  <c r="J30" i="1"/>
  <c r="K30" i="1"/>
  <c r="D31" i="1"/>
  <c r="E31" i="1"/>
  <c r="J31" i="1"/>
  <c r="K31" i="1"/>
  <c r="D32" i="1"/>
  <c r="E32" i="1"/>
  <c r="J32" i="1"/>
  <c r="K32" i="1"/>
  <c r="D33" i="1"/>
  <c r="E33" i="1"/>
  <c r="J33" i="1"/>
  <c r="K33" i="1"/>
  <c r="D34" i="1"/>
  <c r="E34" i="1"/>
  <c r="J34" i="1"/>
  <c r="K34" i="1"/>
  <c r="D35" i="1"/>
  <c r="E35" i="1"/>
  <c r="J35" i="1"/>
  <c r="K35" i="1"/>
  <c r="D36" i="1"/>
  <c r="E36" i="1"/>
  <c r="J36" i="1"/>
  <c r="K36" i="1"/>
  <c r="D37" i="1"/>
  <c r="E37" i="1"/>
  <c r="J37" i="1"/>
  <c r="K37" i="1"/>
  <c r="D38" i="1"/>
  <c r="E38" i="1"/>
  <c r="J38" i="1"/>
  <c r="K38" i="1"/>
  <c r="D39" i="1"/>
  <c r="E39" i="1"/>
  <c r="J39" i="1"/>
  <c r="K39" i="1"/>
  <c r="D40" i="1"/>
  <c r="E40" i="1"/>
  <c r="J40" i="1"/>
  <c r="K40" i="1"/>
  <c r="D41" i="1"/>
  <c r="E41" i="1"/>
  <c r="J41" i="1"/>
  <c r="K41" i="1"/>
  <c r="D42" i="1"/>
  <c r="E42" i="1"/>
  <c r="J42" i="1"/>
  <c r="K42" i="1"/>
  <c r="D43" i="1"/>
  <c r="E43" i="1"/>
  <c r="J43" i="1"/>
  <c r="K43" i="1"/>
  <c r="D44" i="1"/>
  <c r="E44" i="1"/>
  <c r="J44" i="1"/>
  <c r="K44" i="1"/>
  <c r="D45" i="1"/>
  <c r="E45" i="1"/>
  <c r="J45" i="1"/>
  <c r="K45" i="1"/>
  <c r="D46" i="1"/>
  <c r="E46" i="1"/>
  <c r="J46" i="1"/>
  <c r="K46" i="1"/>
  <c r="D47" i="1"/>
  <c r="E47" i="1"/>
  <c r="J47" i="1"/>
  <c r="K47" i="1"/>
  <c r="D48" i="1"/>
  <c r="E48" i="1"/>
  <c r="J48" i="1"/>
  <c r="K48" i="1"/>
  <c r="D49" i="1"/>
  <c r="E49" i="1"/>
  <c r="J49" i="1"/>
  <c r="K49" i="1"/>
  <c r="D50" i="1"/>
  <c r="E50" i="1"/>
  <c r="J50" i="1"/>
  <c r="K50" i="1"/>
  <c r="D51" i="1"/>
  <c r="E51" i="1"/>
  <c r="J51" i="1"/>
  <c r="K51" i="1"/>
  <c r="D52" i="1"/>
  <c r="E52" i="1"/>
  <c r="J52" i="1"/>
  <c r="K52" i="1"/>
  <c r="D53" i="1"/>
  <c r="E53" i="1"/>
  <c r="J53" i="1"/>
  <c r="K53" i="1"/>
  <c r="D54" i="1"/>
  <c r="E54" i="1"/>
  <c r="J54" i="1"/>
  <c r="K54" i="1"/>
  <c r="D55" i="1"/>
  <c r="E55" i="1"/>
  <c r="J55" i="1"/>
  <c r="K55" i="1"/>
  <c r="D56" i="1"/>
  <c r="E56" i="1"/>
  <c r="J56" i="1"/>
  <c r="K56" i="1"/>
  <c r="D57" i="1"/>
  <c r="E57" i="1"/>
  <c r="J57" i="1"/>
  <c r="K57" i="1"/>
  <c r="D58" i="1"/>
  <c r="E58" i="1"/>
  <c r="J58" i="1"/>
  <c r="K58" i="1"/>
  <c r="D59" i="1"/>
  <c r="E59" i="1"/>
  <c r="J59" i="1"/>
  <c r="K59" i="1"/>
  <c r="D60" i="1"/>
  <c r="E60" i="1"/>
  <c r="J60" i="1"/>
  <c r="K60" i="1"/>
  <c r="D61" i="1"/>
  <c r="E61" i="1"/>
  <c r="J61" i="1"/>
  <c r="K61" i="1"/>
  <c r="D62" i="1"/>
  <c r="E62" i="1"/>
  <c r="J62" i="1"/>
  <c r="K62" i="1"/>
  <c r="D63" i="1"/>
  <c r="E63" i="1"/>
  <c r="J63" i="1"/>
  <c r="K63" i="1"/>
  <c r="D64" i="1"/>
  <c r="E64" i="1"/>
  <c r="J64" i="1"/>
  <c r="K64" i="1"/>
  <c r="D65" i="1"/>
  <c r="E65" i="1"/>
  <c r="J65" i="1"/>
  <c r="K65" i="1"/>
  <c r="D66" i="1"/>
  <c r="E66" i="1"/>
  <c r="J66" i="1"/>
  <c r="K66" i="1"/>
  <c r="D67" i="1"/>
  <c r="E67" i="1"/>
  <c r="J67" i="1"/>
  <c r="K67" i="1"/>
  <c r="D68" i="1"/>
  <c r="E68" i="1"/>
  <c r="J68" i="1"/>
  <c r="K68" i="1"/>
  <c r="D69" i="1"/>
  <c r="E69" i="1"/>
  <c r="J69" i="1"/>
  <c r="K69" i="1"/>
  <c r="D70" i="1"/>
  <c r="E70" i="1"/>
  <c r="J70" i="1"/>
  <c r="K70" i="1"/>
  <c r="D71" i="1"/>
  <c r="E71" i="1"/>
  <c r="J71" i="1"/>
  <c r="K71" i="1"/>
  <c r="D72" i="1"/>
  <c r="E72" i="1"/>
  <c r="J72" i="1"/>
  <c r="K72" i="1"/>
  <c r="D73" i="1"/>
  <c r="E73" i="1"/>
  <c r="J73" i="1"/>
  <c r="K73" i="1"/>
  <c r="D74" i="1"/>
  <c r="E74" i="1"/>
  <c r="J74" i="1"/>
  <c r="K74" i="1"/>
  <c r="D75" i="1"/>
  <c r="E75" i="1"/>
  <c r="J75" i="1"/>
  <c r="K75" i="1"/>
  <c r="D76" i="1"/>
  <c r="E76" i="1"/>
  <c r="J76" i="1"/>
  <c r="K76" i="1"/>
  <c r="D77" i="1"/>
  <c r="E77" i="1"/>
  <c r="J77" i="1"/>
  <c r="K77" i="1"/>
  <c r="D78" i="1"/>
  <c r="E78" i="1"/>
  <c r="J78" i="1"/>
  <c r="K78" i="1"/>
  <c r="D79" i="1"/>
  <c r="E79" i="1"/>
  <c r="J79" i="1"/>
  <c r="K79" i="1"/>
  <c r="D80" i="1"/>
  <c r="E80" i="1"/>
  <c r="J80" i="1"/>
  <c r="K80" i="1"/>
  <c r="D81" i="1"/>
  <c r="E81" i="1"/>
  <c r="J81" i="1"/>
  <c r="K81" i="1"/>
  <c r="D82" i="1"/>
  <c r="E82" i="1"/>
  <c r="J82" i="1"/>
  <c r="K82" i="1"/>
  <c r="D83" i="1"/>
  <c r="E83" i="1"/>
  <c r="J83" i="1"/>
  <c r="K83" i="1"/>
  <c r="D84" i="1"/>
  <c r="E84" i="1"/>
  <c r="J84" i="1"/>
  <c r="K84" i="1"/>
  <c r="D85" i="1"/>
  <c r="E85" i="1"/>
  <c r="J85" i="1"/>
  <c r="K85" i="1"/>
  <c r="D86" i="1"/>
  <c r="E86" i="1"/>
  <c r="J86" i="1"/>
  <c r="K86" i="1"/>
  <c r="D87" i="1"/>
  <c r="E87" i="1"/>
  <c r="J87" i="1"/>
  <c r="K87" i="1"/>
  <c r="D88" i="1"/>
  <c r="E88" i="1"/>
  <c r="J88" i="1"/>
  <c r="K88" i="1"/>
  <c r="D89" i="1"/>
  <c r="E89" i="1"/>
  <c r="J89" i="1"/>
  <c r="K89" i="1"/>
  <c r="D90" i="1"/>
  <c r="E90" i="1"/>
  <c r="J90" i="1"/>
  <c r="K90" i="1"/>
  <c r="D91" i="1"/>
  <c r="E91" i="1"/>
  <c r="J91" i="1"/>
  <c r="K91" i="1"/>
  <c r="D92" i="1"/>
  <c r="E92" i="1"/>
  <c r="J92" i="1"/>
  <c r="K92" i="1"/>
  <c r="D93" i="1"/>
  <c r="E93" i="1"/>
  <c r="J93" i="1"/>
  <c r="K93" i="1"/>
  <c r="D94" i="1"/>
  <c r="E94" i="1"/>
  <c r="J94" i="1"/>
  <c r="K94" i="1"/>
  <c r="D95" i="1"/>
  <c r="E95" i="1"/>
  <c r="J95" i="1"/>
  <c r="K95" i="1"/>
  <c r="D96" i="1"/>
  <c r="E96" i="1"/>
  <c r="J96" i="1"/>
  <c r="K96" i="1"/>
  <c r="D97" i="1"/>
  <c r="E97" i="1"/>
  <c r="J97" i="1"/>
  <c r="K97" i="1"/>
  <c r="D98" i="1"/>
  <c r="E98" i="1"/>
  <c r="J98" i="1"/>
  <c r="K98" i="1"/>
  <c r="D99" i="1"/>
  <c r="E99" i="1"/>
  <c r="J99" i="1"/>
  <c r="K99" i="1"/>
  <c r="D100" i="1"/>
  <c r="E100" i="1"/>
  <c r="J100" i="1"/>
  <c r="K100" i="1"/>
  <c r="D101" i="1"/>
  <c r="E101" i="1"/>
  <c r="J101" i="1"/>
  <c r="K101" i="1"/>
  <c r="D102" i="1"/>
  <c r="E102" i="1"/>
  <c r="J102" i="1"/>
  <c r="K102" i="1"/>
  <c r="D103" i="1"/>
  <c r="E103" i="1"/>
  <c r="J103" i="1"/>
  <c r="K103" i="1"/>
  <c r="D104" i="1"/>
  <c r="E104" i="1"/>
  <c r="J104" i="1"/>
  <c r="K104" i="1"/>
</calcChain>
</file>

<file path=xl/sharedStrings.xml><?xml version="1.0" encoding="utf-8"?>
<sst xmlns="http://schemas.openxmlformats.org/spreadsheetml/2006/main" count="164" uniqueCount="88">
  <si>
    <t>t</t>
  </si>
  <si>
    <t>x</t>
  </si>
  <si>
    <t>Interest Rate %</t>
  </si>
  <si>
    <t>Input Age X</t>
  </si>
  <si>
    <t>Input Death Benefit</t>
  </si>
  <si>
    <t>Desired MONTHLY Life Annuity</t>
  </si>
  <si>
    <t>Input Term</t>
  </si>
  <si>
    <t>Input Defferement period</t>
  </si>
  <si>
    <t>NSP</t>
  </si>
  <si>
    <t>Annual Premiums</t>
  </si>
  <si>
    <t>Monthly Premiums</t>
  </si>
  <si>
    <t>Whole Life</t>
  </si>
  <si>
    <t>N-Year Term Life</t>
  </si>
  <si>
    <t>N-Year Endowment</t>
  </si>
  <si>
    <t>N-Year Pure Endowment</t>
  </si>
  <si>
    <t>N-Year Temporary</t>
  </si>
  <si>
    <t>Net Single Premium</t>
  </si>
  <si>
    <t>N-Year + Premiums Repaid
 (Not Accumulated)</t>
  </si>
  <si>
    <t>N-Year Deffered 
(PMTS in deffered Period only</t>
  </si>
  <si>
    <t>Life Annuity Type:</t>
  </si>
  <si>
    <t>Life Insurance Pricing</t>
  </si>
  <si>
    <t>Life Insurance Type:</t>
  </si>
  <si>
    <t>Life Insurance Input:</t>
  </si>
  <si>
    <t>Life Annuity Input:</t>
  </si>
  <si>
    <t>Term Length</t>
  </si>
  <si>
    <t>Age of Maturity</t>
  </si>
  <si>
    <t>Premium Types:</t>
  </si>
  <si>
    <t>Life Insurance Output:</t>
  </si>
  <si>
    <t>Premium Types</t>
  </si>
  <si>
    <t>Life Anuity Output:</t>
  </si>
  <si>
    <t>d=</t>
  </si>
  <si>
    <t>Illustrative Life Table:</t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</si>
  <si>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</si>
  <si>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</si>
  <si>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q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</si>
  <si>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p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</si>
  <si>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V</t>
    </r>
    <r>
      <rPr>
        <b/>
        <vertAlign val="superscript"/>
        <sz val="12"/>
        <color theme="1"/>
        <rFont val="Calibri"/>
        <family val="2"/>
        <scheme val="minor"/>
      </rPr>
      <t>t</t>
    </r>
  </si>
  <si>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"/>
        <family val="2"/>
        <scheme val="minor"/>
      </rPr>
      <t>x ,</t>
    </r>
    <r>
      <rPr>
        <b/>
        <sz val="12"/>
        <color theme="1"/>
        <rFont val="Calibri"/>
        <family val="2"/>
        <scheme val="minor"/>
      </rPr>
      <t>x = 0</t>
    </r>
  </si>
  <si>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>E</t>
    </r>
    <r>
      <rPr>
        <b/>
        <vertAlign val="subscript"/>
        <sz val="12"/>
        <color theme="1"/>
        <rFont val="Calibri"/>
        <family val="2"/>
        <scheme val="minor"/>
      </rPr>
      <t xml:space="preserve">x </t>
    </r>
    <r>
      <rPr>
        <b/>
        <sz val="12"/>
        <color theme="1"/>
        <rFont val="Calibri"/>
        <family val="2"/>
        <scheme val="minor"/>
      </rPr>
      <t>, x = 0</t>
    </r>
  </si>
  <si>
    <r>
      <rPr>
        <b/>
        <vertAlign val="subscript"/>
        <sz val="12"/>
        <color theme="1"/>
        <rFont val="Calibri"/>
        <family val="2"/>
        <scheme val="minor"/>
      </rPr>
      <t>t-1</t>
    </r>
    <r>
      <rPr>
        <b/>
        <sz val="12"/>
        <color theme="1"/>
        <rFont val="Calibri"/>
        <family val="2"/>
        <scheme val="minor"/>
      </rPr>
      <t>|q</t>
    </r>
    <r>
      <rPr>
        <b/>
        <vertAlign val="subscript"/>
        <sz val="12"/>
        <color theme="1"/>
        <rFont val="Calibri"/>
        <family val="2"/>
        <scheme val="minor"/>
      </rPr>
      <t xml:space="preserve">x </t>
    </r>
    <r>
      <rPr>
        <b/>
        <sz val="12"/>
        <color theme="1"/>
        <rFont val="Calibri"/>
        <family val="2"/>
        <scheme val="minor"/>
      </rPr>
      <t>, x = 0</t>
    </r>
  </si>
  <si>
    <r>
      <t>v</t>
    </r>
    <r>
      <rPr>
        <b/>
        <vertAlign val="superscript"/>
        <sz val="12"/>
        <color theme="1"/>
        <rFont val="Calibri"/>
        <family val="2"/>
        <scheme val="minor"/>
      </rPr>
      <t xml:space="preserve">t </t>
    </r>
    <r>
      <rPr>
        <b/>
        <sz val="12"/>
        <color theme="1"/>
        <rFont val="Calibri"/>
        <family val="2"/>
        <scheme val="minor"/>
      </rPr>
      <t xml:space="preserve">* </t>
    </r>
    <r>
      <rPr>
        <b/>
        <vertAlign val="subscript"/>
        <sz val="12"/>
        <color theme="1"/>
        <rFont val="Calibri"/>
        <family val="2"/>
        <scheme val="minor"/>
      </rPr>
      <t>t-1</t>
    </r>
    <r>
      <rPr>
        <b/>
        <sz val="12"/>
        <color theme="1"/>
        <rFont val="Calibri"/>
        <family val="2"/>
        <scheme val="minor"/>
      </rPr>
      <t>|q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</si>
  <si>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ä</t>
    </r>
    <r>
      <rPr>
        <b/>
        <vertAlign val="subscript"/>
        <sz val="12"/>
        <color theme="1"/>
        <rFont val="Calibri"/>
        <family val="2"/>
      </rPr>
      <t>x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</si>
  <si>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x</t>
    </r>
  </si>
  <si>
    <t>Intermediate
Values</t>
  </si>
  <si>
    <t>(m) =</t>
  </si>
  <si>
    <t>α(m) =</t>
  </si>
  <si>
    <r>
      <t>i</t>
    </r>
    <r>
      <rPr>
        <b/>
        <vertAlign val="superscript"/>
        <sz val="12"/>
        <color theme="1"/>
        <rFont val="Calibri"/>
        <family val="2"/>
        <scheme val="minor"/>
      </rPr>
      <t>(12)</t>
    </r>
    <r>
      <rPr>
        <b/>
        <sz val="12"/>
        <color theme="1"/>
        <rFont val="Calibri"/>
        <family val="2"/>
        <scheme val="minor"/>
      </rPr>
      <t xml:space="preserve"> =</t>
    </r>
  </si>
  <si>
    <r>
      <t>d</t>
    </r>
    <r>
      <rPr>
        <b/>
        <vertAlign val="superscript"/>
        <sz val="12"/>
        <color theme="1"/>
        <rFont val="Calibri"/>
        <family val="2"/>
        <scheme val="minor"/>
      </rPr>
      <t>(12)</t>
    </r>
    <r>
      <rPr>
        <b/>
        <sz val="12"/>
        <color theme="1"/>
        <rFont val="Calibri"/>
        <family val="2"/>
        <scheme val="minor"/>
      </rPr>
      <t xml:space="preserve"> =</t>
    </r>
  </si>
  <si>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 xml:space="preserve"> =</t>
    </r>
  </si>
  <si>
    <r>
      <t>V</t>
    </r>
    <r>
      <rPr>
        <b/>
        <vertAlign val="superscript"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 xml:space="preserve"> =</t>
    </r>
  </si>
  <si>
    <r>
      <rPr>
        <b/>
        <vertAlign val="subscript"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>E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 xml:space="preserve"> =</t>
    </r>
  </si>
  <si>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E</t>
    </r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 xml:space="preserve"> =</t>
    </r>
  </si>
  <si>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>E</t>
    </r>
    <r>
      <rPr>
        <b/>
        <vertAlign val="subscript"/>
        <sz val="12"/>
        <color theme="1"/>
        <rFont val="Calibri"/>
        <family val="2"/>
        <scheme val="minor"/>
      </rPr>
      <t>yn</t>
    </r>
    <r>
      <rPr>
        <b/>
        <sz val="12"/>
        <color theme="1"/>
        <rFont val="Calibri"/>
        <family val="2"/>
        <scheme val="minor"/>
      </rPr>
      <t xml:space="preserve"> =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</si>
  <si>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 xml:space="preserve"> =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</si>
  <si>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x+n</t>
    </r>
    <r>
      <rPr>
        <b/>
        <sz val="12"/>
        <color theme="1"/>
        <rFont val="Calibri"/>
        <family val="2"/>
        <scheme val="minor"/>
      </rPr>
      <t xml:space="preserve"> =</t>
    </r>
  </si>
  <si>
    <r>
      <rPr>
        <b/>
        <sz val="12"/>
        <color theme="1"/>
        <rFont val="Calibri"/>
        <family val="2"/>
      </rPr>
      <t>ä</t>
    </r>
    <r>
      <rPr>
        <b/>
        <vertAlign val="subscript"/>
        <sz val="12"/>
        <color theme="1"/>
        <rFont val="Calibri"/>
        <family val="2"/>
      </rPr>
      <t>x</t>
    </r>
    <r>
      <rPr>
        <b/>
        <sz val="12"/>
        <color theme="1"/>
        <rFont val="Calibri"/>
        <family val="2"/>
        <scheme val="minor"/>
      </rPr>
      <t xml:space="preserve"> =</t>
    </r>
  </si>
  <si>
    <r>
      <t>ä</t>
    </r>
    <r>
      <rPr>
        <b/>
        <vertAlign val="subscript"/>
        <sz val="12"/>
        <color theme="1"/>
        <rFont val="Calibri"/>
        <family val="2"/>
        <scheme val="minor"/>
      </rPr>
      <t>x+n</t>
    </r>
    <r>
      <rPr>
        <b/>
        <sz val="12"/>
        <color theme="1"/>
        <rFont val="Calibri"/>
        <family val="2"/>
        <scheme val="minor"/>
      </rPr>
      <t xml:space="preserve"> =</t>
    </r>
  </si>
  <si>
    <r>
      <t>ä</t>
    </r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 xml:space="preserve"> =</t>
    </r>
  </si>
  <si>
    <r>
      <t>ä</t>
    </r>
    <r>
      <rPr>
        <b/>
        <vertAlign val="subscript"/>
        <sz val="12"/>
        <color theme="1"/>
        <rFont val="Calibri"/>
        <family val="2"/>
        <scheme val="minor"/>
      </rPr>
      <t>y+n</t>
    </r>
    <r>
      <rPr>
        <b/>
        <sz val="12"/>
        <color theme="1"/>
        <rFont val="Calibri"/>
        <family val="2"/>
        <scheme val="minor"/>
      </rPr>
      <t xml:space="preserve"> =</t>
    </r>
  </si>
  <si>
    <r>
      <rPr>
        <b/>
        <sz val="12"/>
        <color theme="1"/>
        <rFont val="Calibri"/>
        <family val="2"/>
      </rPr>
      <t>β</t>
    </r>
    <r>
      <rPr>
        <b/>
        <sz val="12"/>
        <color theme="1"/>
        <rFont val="Calibri"/>
        <family val="2"/>
        <scheme val="minor"/>
      </rPr>
      <t>(M) =</t>
    </r>
  </si>
  <si>
    <r>
      <rPr>
        <b/>
        <vertAlign val="subscript"/>
        <sz val="12"/>
        <color theme="1"/>
        <rFont val="Calibri"/>
        <family val="2"/>
        <scheme val="minor"/>
      </rPr>
      <t>m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"/>
        <family val="2"/>
        <scheme val="minor"/>
      </rPr>
      <t xml:space="preserve">x </t>
    </r>
    <r>
      <rPr>
        <b/>
        <sz val="12"/>
        <color theme="1"/>
        <rFont val="Calibri"/>
        <family val="2"/>
        <scheme val="minor"/>
      </rPr>
      <t>=</t>
    </r>
  </si>
  <si>
    <r>
      <t>V</t>
    </r>
    <r>
      <rPr>
        <b/>
        <vertAlign val="superscript"/>
        <sz val="12"/>
        <color theme="1"/>
        <rFont val="Calibri"/>
        <family val="2"/>
        <scheme val="minor"/>
      </rPr>
      <t xml:space="preserve">m </t>
    </r>
    <r>
      <rPr>
        <b/>
        <sz val="12"/>
        <color theme="1"/>
        <rFont val="Calibri"/>
        <family val="2"/>
        <scheme val="minor"/>
      </rPr>
      <t>=</t>
    </r>
  </si>
  <si>
    <r>
      <rPr>
        <b/>
        <vertAlign val="subscript"/>
        <sz val="12"/>
        <color theme="1"/>
        <rFont val="Calibri"/>
        <family val="2"/>
        <scheme val="minor"/>
      </rPr>
      <t>m</t>
    </r>
    <r>
      <rPr>
        <b/>
        <sz val="12"/>
        <color theme="1"/>
        <rFont val="Calibri"/>
        <family val="2"/>
        <scheme val="minor"/>
      </rPr>
      <t>E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=</t>
    </r>
  </si>
  <si>
    <t>Term Life</t>
  </si>
  <si>
    <t>Endowment</t>
  </si>
  <si>
    <t>Deffered</t>
  </si>
  <si>
    <t>Premiums
Repaid</t>
  </si>
  <si>
    <t>Annual</t>
  </si>
  <si>
    <t>Monthly</t>
  </si>
  <si>
    <t>Temporary</t>
  </si>
  <si>
    <t>Life Insurance Chart Data</t>
  </si>
  <si>
    <t>Life Annuity
Chart Data</t>
  </si>
  <si>
    <t>Age</t>
    <phoneticPr fontId="27" type="noConversion"/>
  </si>
  <si>
    <t>Interest rate</t>
    <phoneticPr fontId="27" type="noConversion"/>
  </si>
  <si>
    <t>Whole life NSP</t>
    <phoneticPr fontId="27" type="noConversion"/>
  </si>
  <si>
    <t>Benefit 1000</t>
    <phoneticPr fontId="27" type="noConversion"/>
  </si>
  <si>
    <t>Whole life Annual</t>
    <phoneticPr fontId="27" type="noConversion"/>
  </si>
  <si>
    <t xml:space="preserve">Whole life Monthly </t>
    <phoneticPr fontId="27" type="noConversion"/>
  </si>
  <si>
    <t xml:space="preserve"> </t>
    <phoneticPr fontId="27" type="noConversion"/>
  </si>
  <si>
    <t>Start Age</t>
    <phoneticPr fontId="27" type="noConversion"/>
  </si>
  <si>
    <t>Term</t>
    <phoneticPr fontId="27" type="noConversion"/>
  </si>
  <si>
    <t>NSP</t>
    <phoneticPr fontId="27" type="noConversion"/>
  </si>
  <si>
    <t>Annual</t>
    <phoneticPr fontId="27" type="noConversion"/>
  </si>
  <si>
    <t>Monthly</t>
    <phoneticPr fontId="27" type="noConversion"/>
  </si>
  <si>
    <t>Interest rate 5%</t>
    <phoneticPr fontId="27" type="noConversion"/>
  </si>
  <si>
    <t>N-Year Term Life</t>
    <phoneticPr fontId="27" type="noConversion"/>
  </si>
  <si>
    <t>N-Year Pure Endowment</t>
    <phoneticPr fontId="27" type="noConversion"/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</si>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</sst>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¥&quot;* #,##0.00_ ;_ &quot;¥&quot;* \-#,##0.00_ ;_ &quot;¥&quot;* &quot;-&quot;??_ ;_ @_ "/>
    <numFmt numFmtId="165" formatCode="0.00000"/>
    <numFmt numFmtId="166" formatCode="&quot;$&quot;#,##0.00"/>
    <numFmt numFmtId="167" formatCode="&quot;$&quot;#,##0"/>
    <numFmt numFmtId="168" formatCode="0.00_);[Red]\(0.00\)"/>
    <numFmt numFmtId="169" formatCode="0_);[Red]\(0\)"/>
    <numFmt numFmtId="170" formatCode="_-\$* #,##0.00_ ;_-\$* \-#,##0.00\ ;_-\$* &quot;-&quot;??_ ;_-@_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2"/>
      <color theme="0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28"/>
      <color theme="0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0"/>
      <name val="Cambria"/>
      <family val="2"/>
      <scheme val="major"/>
    </font>
    <font>
      <b/>
      <u/>
      <sz val="36"/>
      <color theme="0"/>
      <name val="Cambria"/>
      <family val="2"/>
      <scheme val="maj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7"/>
      <color theme="0"/>
      <name val="Cambria"/>
      <family val="2"/>
      <scheme val="major"/>
    </font>
    <font>
      <b/>
      <sz val="24"/>
      <color theme="0"/>
      <name val="Cambria"/>
      <family val="2"/>
      <scheme val="major"/>
    </font>
    <font>
      <sz val="9"/>
      <name val="Calibri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0" fillId="0" borderId="19" xfId="0" applyBorder="1"/>
    <xf numFmtId="0" fontId="10" fillId="0" borderId="23" xfId="0" applyFont="1" applyFill="1" applyBorder="1" applyAlignment="1">
      <alignment horizontal="center"/>
    </xf>
    <xf numFmtId="10" fontId="12" fillId="0" borderId="24" xfId="2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2" fillId="0" borderId="12" xfId="3" applyFont="1" applyFill="1" applyBorder="1" applyAlignment="1">
      <alignment horizontal="center"/>
    </xf>
    <xf numFmtId="167" fontId="12" fillId="0" borderId="12" xfId="1" applyNumberFormat="1" applyFont="1" applyFill="1" applyBorder="1" applyAlignment="1">
      <alignment horizontal="center"/>
    </xf>
    <xf numFmtId="0" fontId="12" fillId="0" borderId="12" xfId="3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2" fillId="0" borderId="14" xfId="3" applyNumberFormat="1" applyFont="1" applyFill="1" applyBorder="1" applyAlignment="1">
      <alignment horizontal="center"/>
    </xf>
    <xf numFmtId="0" fontId="3" fillId="0" borderId="16" xfId="5" applyFill="1" applyBorder="1" applyAlignment="1">
      <alignment horizontal="center" vertical="center"/>
    </xf>
    <xf numFmtId="167" fontId="3" fillId="0" borderId="17" xfId="1" applyNumberFormat="1" applyFont="1" applyFill="1" applyBorder="1" applyAlignment="1">
      <alignment horizontal="center" vertical="center"/>
    </xf>
    <xf numFmtId="0" fontId="3" fillId="0" borderId="19" xfId="5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66" fontId="12" fillId="0" borderId="7" xfId="4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166" fontId="15" fillId="0" borderId="7" xfId="6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15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22" xfId="0" applyFill="1" applyBorder="1"/>
    <xf numFmtId="0" fontId="0" fillId="6" borderId="8" xfId="0" applyFill="1" applyBorder="1"/>
    <xf numFmtId="0" fontId="12" fillId="0" borderId="0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11" borderId="0" xfId="0" applyFill="1"/>
    <xf numFmtId="0" fontId="6" fillId="0" borderId="28" xfId="0" applyFont="1" applyBorder="1" applyAlignment="1">
      <alignment horizontal="center"/>
    </xf>
    <xf numFmtId="0" fontId="6" fillId="0" borderId="28" xfId="0" applyFont="1" applyBorder="1" applyAlignment="1">
      <alignment horizontal="center" wrapText="1"/>
    </xf>
    <xf numFmtId="0" fontId="20" fillId="0" borderId="2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16" xfId="0" applyBorder="1"/>
    <xf numFmtId="0" fontId="0" fillId="0" borderId="15" xfId="0" applyBorder="1"/>
    <xf numFmtId="0" fontId="0" fillId="6" borderId="1" xfId="0" applyFill="1" applyBorder="1"/>
    <xf numFmtId="0" fontId="23" fillId="13" borderId="34" xfId="0" applyFont="1" applyFill="1" applyBorder="1"/>
    <xf numFmtId="0" fontId="0" fillId="0" borderId="28" xfId="0" applyBorder="1"/>
    <xf numFmtId="0" fontId="0" fillId="0" borderId="28" xfId="0" applyBorder="1" applyAlignment="1">
      <alignment wrapText="1"/>
    </xf>
    <xf numFmtId="166" fontId="0" fillId="0" borderId="18" xfId="0" applyNumberFormat="1" applyBorder="1"/>
    <xf numFmtId="166" fontId="0" fillId="0" borderId="27" xfId="0" applyNumberFormat="1" applyBorder="1"/>
    <xf numFmtId="166" fontId="0" fillId="0" borderId="19" xfId="0" applyNumberFormat="1" applyBorder="1"/>
    <xf numFmtId="44" fontId="0" fillId="0" borderId="18" xfId="0" applyNumberFormat="1" applyBorder="1"/>
    <xf numFmtId="44" fontId="0" fillId="0" borderId="27" xfId="0" applyNumberFormat="1" applyBorder="1"/>
    <xf numFmtId="44" fontId="0" fillId="0" borderId="19" xfId="0" applyNumberFormat="1" applyBorder="1"/>
    <xf numFmtId="0" fontId="6" fillId="0" borderId="23" xfId="0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0" fontId="15" fillId="0" borderId="12" xfId="2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1" fontId="15" fillId="0" borderId="12" xfId="2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5" fontId="22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11" borderId="2" xfId="0" applyFill="1" applyBorder="1"/>
    <xf numFmtId="10" fontId="0" fillId="11" borderId="2" xfId="2" applyNumberFormat="1" applyFont="1" applyFill="1" applyBorder="1" applyAlignment="1">
      <alignment horizontal="left"/>
    </xf>
    <xf numFmtId="0" fontId="0" fillId="11" borderId="3" xfId="0" applyFill="1" applyBorder="1"/>
    <xf numFmtId="0" fontId="0" fillId="0" borderId="11" xfId="0" applyBorder="1" applyAlignment="1">
      <alignment horizontal="center"/>
    </xf>
    <xf numFmtId="0" fontId="0" fillId="11" borderId="0" xfId="0" applyFill="1" applyBorder="1"/>
    <xf numFmtId="10" fontId="0" fillId="11" borderId="0" xfId="2" applyNumberFormat="1" applyFont="1" applyFill="1" applyBorder="1" applyAlignment="1">
      <alignment horizontal="left"/>
    </xf>
    <xf numFmtId="0" fontId="0" fillId="11" borderId="22" xfId="0" applyFill="1" applyBorder="1"/>
    <xf numFmtId="165" fontId="0" fillId="11" borderId="0" xfId="0" applyNumberFormat="1" applyFill="1" applyBorder="1" applyAlignment="1">
      <alignment horizontal="left"/>
    </xf>
    <xf numFmtId="0" fontId="24" fillId="11" borderId="0" xfId="0" applyFont="1" applyFill="1" applyBorder="1"/>
    <xf numFmtId="0" fontId="0" fillId="0" borderId="22" xfId="0" applyBorder="1"/>
    <xf numFmtId="0" fontId="0" fillId="0" borderId="33" xfId="0" applyBorder="1" applyAlignment="1">
      <alignment horizontal="center"/>
    </xf>
    <xf numFmtId="0" fontId="0" fillId="11" borderId="4" xfId="0" applyFill="1" applyBorder="1"/>
    <xf numFmtId="0" fontId="0" fillId="11" borderId="5" xfId="0" applyFill="1" applyBorder="1"/>
    <xf numFmtId="0" fontId="6" fillId="0" borderId="23" xfId="0" applyFont="1" applyBorder="1" applyAlignment="1">
      <alignment horizontal="center"/>
    </xf>
    <xf numFmtId="0" fontId="0" fillId="11" borderId="6" xfId="0" applyFill="1" applyBorder="1"/>
    <xf numFmtId="168" fontId="0" fillId="0" borderId="0" xfId="1" applyNumberFormat="1" applyFont="1"/>
    <xf numFmtId="170" fontId="0" fillId="0" borderId="0" xfId="8" applyNumberFormat="1" applyFont="1" applyAlignme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170" fontId="0" fillId="0" borderId="0" xfId="8" applyNumberFormat="1" applyFont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6" fillId="8" borderId="1" xfId="7" applyFont="1" applyFill="1" applyBorder="1" applyAlignment="1">
      <alignment horizontal="center"/>
    </xf>
    <xf numFmtId="0" fontId="16" fillId="8" borderId="2" xfId="7" applyFont="1" applyFill="1" applyBorder="1" applyAlignment="1">
      <alignment horizontal="center"/>
    </xf>
    <xf numFmtId="0" fontId="16" fillId="8" borderId="3" xfId="7" applyFont="1" applyFill="1" applyBorder="1" applyAlignment="1">
      <alignment horizontal="center"/>
    </xf>
    <xf numFmtId="0" fontId="16" fillId="8" borderId="4" xfId="7" applyFont="1" applyFill="1" applyBorder="1" applyAlignment="1">
      <alignment horizontal="center"/>
    </xf>
    <xf numFmtId="0" fontId="16" fillId="8" borderId="5" xfId="7" applyFont="1" applyFill="1" applyBorder="1" applyAlignment="1">
      <alignment horizontal="center"/>
    </xf>
    <xf numFmtId="0" fontId="16" fillId="8" borderId="6" xfId="7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31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0" fontId="13" fillId="10" borderId="26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17" fillId="7" borderId="1" xfId="7" applyFont="1" applyFill="1" applyBorder="1" applyAlignment="1">
      <alignment horizontal="center"/>
    </xf>
    <xf numFmtId="0" fontId="17" fillId="7" borderId="2" xfId="7" applyFont="1" applyFill="1" applyBorder="1" applyAlignment="1">
      <alignment horizontal="center"/>
    </xf>
    <xf numFmtId="0" fontId="17" fillId="7" borderId="3" xfId="7" applyFont="1" applyFill="1" applyBorder="1" applyAlignment="1">
      <alignment horizontal="center"/>
    </xf>
    <xf numFmtId="0" fontId="17" fillId="7" borderId="8" xfId="7" applyFont="1" applyFill="1" applyBorder="1" applyAlignment="1">
      <alignment horizontal="center"/>
    </xf>
    <xf numFmtId="0" fontId="17" fillId="7" borderId="0" xfId="7" applyFont="1" applyFill="1" applyBorder="1" applyAlignment="1">
      <alignment horizontal="center"/>
    </xf>
    <xf numFmtId="0" fontId="17" fillId="7" borderId="22" xfId="7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 wrapText="1"/>
    </xf>
    <xf numFmtId="0" fontId="14" fillId="12" borderId="3" xfId="0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0" fontId="14" fillId="12" borderId="22" xfId="0" applyFont="1" applyFill="1" applyBorder="1" applyAlignment="1">
      <alignment horizontal="center"/>
    </xf>
    <xf numFmtId="0" fontId="26" fillId="13" borderId="1" xfId="7" applyFont="1" applyFill="1" applyBorder="1" applyAlignment="1">
      <alignment horizontal="center"/>
    </xf>
    <xf numFmtId="0" fontId="26" fillId="13" borderId="2" xfId="7" applyFont="1" applyFill="1" applyBorder="1" applyAlignment="1">
      <alignment horizontal="center"/>
    </xf>
    <xf numFmtId="0" fontId="26" fillId="13" borderId="3" xfId="7" applyFont="1" applyFill="1" applyBorder="1" applyAlignment="1">
      <alignment horizontal="center"/>
    </xf>
    <xf numFmtId="0" fontId="26" fillId="13" borderId="4" xfId="7" applyFont="1" applyFill="1" applyBorder="1" applyAlignment="1">
      <alignment horizontal="center"/>
    </xf>
    <xf numFmtId="0" fontId="26" fillId="13" borderId="5" xfId="7" applyFont="1" applyFill="1" applyBorder="1" applyAlignment="1">
      <alignment horizontal="center"/>
    </xf>
    <xf numFmtId="0" fontId="26" fillId="13" borderId="6" xfId="7" applyFont="1" applyFill="1" applyBorder="1" applyAlignment="1">
      <alignment horizontal="center"/>
    </xf>
    <xf numFmtId="0" fontId="25" fillId="13" borderId="1" xfId="7" applyFont="1" applyFill="1" applyBorder="1" applyAlignment="1">
      <alignment horizontal="center" wrapText="1"/>
    </xf>
    <xf numFmtId="0" fontId="25" fillId="13" borderId="3" xfId="7" applyFont="1" applyFill="1" applyBorder="1" applyAlignment="1">
      <alignment horizontal="center"/>
    </xf>
    <xf numFmtId="0" fontId="25" fillId="13" borderId="4" xfId="7" applyFont="1" applyFill="1" applyBorder="1" applyAlignment="1">
      <alignment horizontal="center"/>
    </xf>
    <xf numFmtId="0" fontId="25" fillId="13" borderId="6" xfId="7" applyFont="1" applyFill="1" applyBorder="1" applyAlignment="1">
      <alignment horizontal="center"/>
    </xf>
  </cellXfs>
  <cellStyles count="9">
    <cellStyle name="20% - Accent4" xfId="6" builtinId="42"/>
    <cellStyle name="60% - Accent4" xfId="5" builtinId="44"/>
    <cellStyle name="Accent5" xfId="3" builtinId="45"/>
    <cellStyle name="Comma" xfId="1" builtinId="3"/>
    <cellStyle name="Currency" xfId="8" builtinId="4"/>
    <cellStyle name="Good" xfId="4" builtinId="26"/>
    <cellStyle name="Normal" xfId="0" builtinId="0"/>
    <cellStyle name="Percent" xfId="2" builtinId="5"/>
    <cellStyle name="Title" xfId="7" builtinId="15"/>
  </cellStyles>
  <dxfs count="87"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sz val="12"/>
        <color theme="1"/>
        <name val="Calibri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sz val="12"/>
        <color theme="1"/>
        <name val="Calibri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2"/>
        <color theme="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2"/>
        <color theme="1"/>
        <name val="Calibri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numFmt numFmtId="166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numFmt numFmtId="166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numFmt numFmtId="166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solid">
          <fgColor indexed="64"/>
          <bgColor rgb="FF6699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9900"/>
        </patternFill>
      </fill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Single Premium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'Life Tables'!$S$4</c:f>
              <c:strCache>
                <c:ptCount val="1"/>
                <c:pt idx="0">
                  <c:v>Whole Life</c:v>
                </c:pt>
              </c:strCache>
            </c:strRef>
          </c:tx>
          <c:invertIfNegative val="0"/>
          <c:val>
            <c:numRef>
              <c:f>'Life Tables'!$S$5</c:f>
              <c:numCache>
                <c:formatCode>_("$"* #,##0.00_);_("$"* \(#,##0.00\);_("$"* "-"??_);_(@_)</c:formatCode>
                <c:ptCount val="1"/>
                <c:pt idx="0">
                  <c:v>69.19184337017515</c:v>
                </c:pt>
              </c:numCache>
            </c:numRef>
          </c:val>
        </c:ser>
        <c:ser>
          <c:idx val="1"/>
          <c:order val="1"/>
          <c:tx>
            <c:strRef>
              <c:f>'Life Tables'!$T$4</c:f>
              <c:strCache>
                <c:ptCount val="1"/>
                <c:pt idx="0">
                  <c:v>Term Life</c:v>
                </c:pt>
              </c:strCache>
            </c:strRef>
          </c:tx>
          <c:invertIfNegative val="0"/>
          <c:val>
            <c:numRef>
              <c:f>'Life Tables'!$T$5</c:f>
              <c:numCache>
                <c:formatCode>_("$"* #,##0.00_);_("$"* \(#,##0.00\);_("$"* "-"??_);_(@_)</c:formatCode>
                <c:ptCount val="1"/>
                <c:pt idx="0">
                  <c:v>13.290347924376702</c:v>
                </c:pt>
              </c:numCache>
            </c:numRef>
          </c:val>
        </c:ser>
        <c:ser>
          <c:idx val="2"/>
          <c:order val="2"/>
          <c:tx>
            <c:strRef>
              <c:f>'Life Tables'!$U$4</c:f>
              <c:strCache>
                <c:ptCount val="1"/>
                <c:pt idx="0">
                  <c:v>Endowment</c:v>
                </c:pt>
              </c:strCache>
            </c:strRef>
          </c:tx>
          <c:invertIfNegative val="0"/>
          <c:dLbls>
            <c:numFmt formatCode="&quot;$&quot;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'Life Tables'!$U$5</c:f>
              <c:numCache>
                <c:formatCode>_("$"* #,##0.00_);_("$"* \(#,##0.00\);_("$"* "-"??_);_(@_)</c:formatCode>
                <c:ptCount val="1"/>
                <c:pt idx="0">
                  <c:v>381.71588971362803</c:v>
                </c:pt>
              </c:numCache>
            </c:numRef>
          </c:val>
        </c:ser>
        <c:ser>
          <c:idx val="3"/>
          <c:order val="3"/>
          <c:tx>
            <c:strRef>
              <c:f>'Life Tables'!$V$4</c:f>
              <c:strCache>
                <c:ptCount val="1"/>
                <c:pt idx="0">
                  <c:v>Premiums
Repaid</c:v>
                </c:pt>
              </c:strCache>
            </c:strRef>
          </c:tx>
          <c:invertIfNegative val="0"/>
          <c:val>
            <c:numRef>
              <c:f>'Life Tables'!$V$5</c:f>
              <c:numCache>
                <c:formatCode>_("$"* #,##0.00_);_("$"* \(#,##0.00\);_("$"* "-"??_);_(@_)</c:formatCode>
                <c:ptCount val="1"/>
                <c:pt idx="0">
                  <c:v>13.46936041055176</c:v>
                </c:pt>
              </c:numCache>
            </c:numRef>
          </c:val>
        </c:ser>
        <c:ser>
          <c:idx val="4"/>
          <c:order val="4"/>
          <c:tx>
            <c:strRef>
              <c:f>'Life Tables'!$W$4</c:f>
              <c:strCache>
                <c:ptCount val="1"/>
                <c:pt idx="0">
                  <c:v>Deffered</c:v>
                </c:pt>
              </c:strCache>
            </c:strRef>
          </c:tx>
          <c:invertIfNegative val="0"/>
          <c:val>
            <c:numRef>
              <c:f>'Life Tables'!$W$5</c:f>
              <c:numCache>
                <c:formatCode>_("$"* #,##0.00_);_("$"* \(#,##0.00\);_("$"* "-"??_);_(@_)</c:formatCode>
                <c:ptCount val="1"/>
                <c:pt idx="0">
                  <c:v>60.710624688567542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466368"/>
        <c:axId val="111467904"/>
        <c:axId val="0"/>
      </c:bar3DChart>
      <c:catAx>
        <c:axId val="11146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1467904"/>
        <c:crosses val="autoZero"/>
        <c:auto val="1"/>
        <c:lblAlgn val="ctr"/>
        <c:lblOffset val="100"/>
        <c:noMultiLvlLbl val="0"/>
      </c:catAx>
      <c:valAx>
        <c:axId val="1114679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1146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N-year term life NSP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'Conclusion '!$AG$26</c:f>
              <c:strCache>
                <c:ptCount val="1"/>
                <c:pt idx="0">
                  <c:v>20 </c:v>
                </c:pt>
              </c:strCache>
            </c:strRef>
          </c:tx>
          <c:marker>
            <c:symbol val="none"/>
          </c:marker>
          <c:val>
            <c:numRef>
              <c:f>'Conclusion '!$AG$28:$AG$66</c:f>
              <c:numCache>
                <c:formatCode>_-\$* #,##0.00_ ;_-\$* \-#,##0.00\ ;_-\$* "-"??_ ;_-@_ </c:formatCode>
                <c:ptCount val="39"/>
                <c:pt idx="0">
                  <c:v>0.98091033231903491</c:v>
                </c:pt>
                <c:pt idx="1">
                  <c:v>1.9413278593911065</c:v>
                </c:pt>
                <c:pt idx="2">
                  <c:v>2.8896023002348556</c:v>
                </c:pt>
                <c:pt idx="3">
                  <c:v>3.8244557053688095</c:v>
                </c:pt>
                <c:pt idx="4">
                  <c:v>4.745015986492171</c:v>
                </c:pt>
                <c:pt idx="5">
                  <c:v>5.6503693721165487</c:v>
                </c:pt>
                <c:pt idx="6">
                  <c:v>6.5468964036715924</c:v>
                </c:pt>
                <c:pt idx="7">
                  <c:v>7.439929417171129</c:v>
                </c:pt>
                <c:pt idx="8">
                  <c:v>8.3276341913697252</c:v>
                </c:pt>
                <c:pt idx="9">
                  <c:v>9.2143655525778048</c:v>
                </c:pt>
                <c:pt idx="10">
                  <c:v>10.098081689161139</c:v>
                </c:pt>
                <c:pt idx="11">
                  <c:v>10.982385470328524</c:v>
                </c:pt>
                <c:pt idx="12">
                  <c:v>11.870234693368925</c:v>
                </c:pt>
                <c:pt idx="13">
                  <c:v>12.759023906182637</c:v>
                </c:pt>
                <c:pt idx="14">
                  <c:v>13.655902682486385</c:v>
                </c:pt>
                <c:pt idx="15">
                  <c:v>14.557799405436944</c:v>
                </c:pt>
                <c:pt idx="16">
                  <c:v>15.470503873895286</c:v>
                </c:pt>
                <c:pt idx="17">
                  <c:v>16.394613907991559</c:v>
                </c:pt>
                <c:pt idx="18">
                  <c:v>17.330471016365451</c:v>
                </c:pt>
                <c:pt idx="19">
                  <c:v>18.281796918237823</c:v>
                </c:pt>
                <c:pt idx="20">
                  <c:v>19.248056533957918</c:v>
                </c:pt>
                <c:pt idx="21">
                  <c:v>20.231748279192637</c:v>
                </c:pt>
                <c:pt idx="22">
                  <c:v>21.234775488707378</c:v>
                </c:pt>
                <c:pt idx="23">
                  <c:v>22.258385476615793</c:v>
                </c:pt>
                <c:pt idx="24">
                  <c:v>23.306142227805541</c:v>
                </c:pt>
                <c:pt idx="25">
                  <c:v>24.378015842921055</c:v>
                </c:pt>
                <c:pt idx="26">
                  <c:v>25.473566656275384</c:v>
                </c:pt>
                <c:pt idx="27">
                  <c:v>26.596808633413126</c:v>
                </c:pt>
                <c:pt idx="28">
                  <c:v>27.748404782009544</c:v>
                </c:pt>
                <c:pt idx="29">
                  <c:v>28.930589395138497</c:v>
                </c:pt>
                <c:pt idx="30">
                  <c:v>30.144665559832806</c:v>
                </c:pt>
                <c:pt idx="31">
                  <c:v>31.39115592923153</c:v>
                </c:pt>
                <c:pt idx="32">
                  <c:v>32.671722490493892</c:v>
                </c:pt>
                <c:pt idx="33">
                  <c:v>33.988803834165779</c:v>
                </c:pt>
                <c:pt idx="34">
                  <c:v>35.342050353185115</c:v>
                </c:pt>
                <c:pt idx="35">
                  <c:v>36.731924617913542</c:v>
                </c:pt>
                <c:pt idx="36">
                  <c:v>38.159409398297342</c:v>
                </c:pt>
                <c:pt idx="37">
                  <c:v>39.625798478457121</c:v>
                </c:pt>
                <c:pt idx="38">
                  <c:v>41.132430685553317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'Conclusion '!$AH$26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val>
            <c:numRef>
              <c:f>'Conclusion '!$AH$28:$AH$66</c:f>
              <c:numCache>
                <c:formatCode>_-\$* #,##0.00_ ;_-\$* \-#,##0.00\ ;_-\$* "-"??_ ;_-@_ </c:formatCode>
                <c:ptCount val="39"/>
                <c:pt idx="0">
                  <c:v>1.4571313841254263</c:v>
                </c:pt>
                <c:pt idx="1">
                  <c:v>2.9152317166843691</c:v>
                </c:pt>
                <c:pt idx="2">
                  <c:v>4.3791780153966675</c:v>
                </c:pt>
                <c:pt idx="3">
                  <c:v>5.8446742333000401</c:v>
                </c:pt>
                <c:pt idx="4">
                  <c:v>7.3235090747242051</c:v>
                </c:pt>
                <c:pt idx="5">
                  <c:v>8.810617848512253</c:v>
                </c:pt>
                <c:pt idx="6">
                  <c:v>10.315547169554213</c:v>
                </c:pt>
                <c:pt idx="7">
                  <c:v>11.839282764417259</c:v>
                </c:pt>
                <c:pt idx="8">
                  <c:v>13.38238773581768</c:v>
                </c:pt>
                <c:pt idx="9">
                  <c:v>14.950998708011893</c:v>
                </c:pt>
                <c:pt idx="10">
                  <c:v>16.54423340521037</c:v>
                </c:pt>
                <c:pt idx="11">
                  <c:v>18.166211385411565</c:v>
                </c:pt>
                <c:pt idx="12">
                  <c:v>19.8200709966736</c:v>
                </c:pt>
                <c:pt idx="13">
                  <c:v>21.507868895501421</c:v>
                </c:pt>
                <c:pt idx="14">
                  <c:v>23.235481623034708</c:v>
                </c:pt>
                <c:pt idx="15">
                  <c:v>25.002859879178551</c:v>
                </c:pt>
                <c:pt idx="16">
                  <c:v>26.80927871318864</c:v>
                </c:pt>
                <c:pt idx="17">
                  <c:v>28.661356624974278</c:v>
                </c:pt>
                <c:pt idx="18">
                  <c:v>30.56018682676903</c:v>
                </c:pt>
                <c:pt idx="19">
                  <c:v>32.509453373242224</c:v>
                </c:pt>
                <c:pt idx="20">
                  <c:v>34.5113048830883</c:v>
                </c:pt>
                <c:pt idx="21">
                  <c:v>36.566603142417662</c:v>
                </c:pt>
                <c:pt idx="22">
                  <c:v>38.678088548909471</c:v>
                </c:pt>
                <c:pt idx="23">
                  <c:v>40.84978201682592</c:v>
                </c:pt>
                <c:pt idx="24">
                  <c:v>43.0811070902203</c:v>
                </c:pt>
                <c:pt idx="25">
                  <c:v>45.372826486625257</c:v>
                </c:pt>
                <c:pt idx="26">
                  <c:v>47.726560664096056</c:v>
                </c:pt>
                <c:pt idx="27">
                  <c:v>50.144442902051736</c:v>
                </c:pt>
                <c:pt idx="28">
                  <c:v>52.628680749944699</c:v>
                </c:pt>
                <c:pt idx="29">
                  <c:v>55.177237043026921</c:v>
                </c:pt>
                <c:pt idx="30">
                  <c:v>57.790297088257589</c:v>
                </c:pt>
                <c:pt idx="31">
                  <c:v>60.467645251905346</c:v>
                </c:pt>
                <c:pt idx="32">
                  <c:v>63.208466856297456</c:v>
                </c:pt>
                <c:pt idx="33">
                  <c:v>66.011123735946128</c:v>
                </c:pt>
                <c:pt idx="34">
                  <c:v>68.873052008158453</c:v>
                </c:pt>
                <c:pt idx="35">
                  <c:v>71.791918956250157</c:v>
                </c:pt>
                <c:pt idx="36">
                  <c:v>74.763928962706387</c:v>
                </c:pt>
                <c:pt idx="37">
                  <c:v>77.783698306157916</c:v>
                </c:pt>
                <c:pt idx="38">
                  <c:v>80.8454019574272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'Conclusion '!$AI$26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val>
            <c:numRef>
              <c:f>'Conclusion '!$AI$28:$AI$66</c:f>
              <c:numCache>
                <c:formatCode>_-\$* #,##0.00_ ;_-\$* \-#,##0.00\ ;_-\$* "-"??_ ;_-@_ </c:formatCode>
                <c:ptCount val="39"/>
                <c:pt idx="0">
                  <c:v>2.6476660554261011</c:v>
                </c:pt>
                <c:pt idx="1">
                  <c:v>5.3430982151566884</c:v>
                </c:pt>
                <c:pt idx="2">
                  <c:v>8.0915118424008945</c:v>
                </c:pt>
                <c:pt idx="3">
                  <c:v>10.896324725903767</c:v>
                </c:pt>
                <c:pt idx="4">
                  <c:v>13.767302607351539</c:v>
                </c:pt>
                <c:pt idx="5">
                  <c:v>16.704363558960544</c:v>
                </c:pt>
                <c:pt idx="6">
                  <c:v>19.706302844554131</c:v>
                </c:pt>
                <c:pt idx="7">
                  <c:v>22.78411920623763</c:v>
                </c:pt>
                <c:pt idx="8">
                  <c:v>25.939629363749354</c:v>
                </c:pt>
                <c:pt idx="9">
                  <c:v>29.17895554535324</c:v>
                </c:pt>
                <c:pt idx="10">
                  <c:v>32.505668364213427</c:v>
                </c:pt>
                <c:pt idx="11">
                  <c:v>35.921199951977286</c:v>
                </c:pt>
                <c:pt idx="12">
                  <c:v>39.43010435076183</c:v>
                </c:pt>
                <c:pt idx="13">
                  <c:v>43.039063588157042</c:v>
                </c:pt>
                <c:pt idx="14">
                  <c:v>46.747119699309863</c:v>
                </c:pt>
                <c:pt idx="15">
                  <c:v>50.555540181924513</c:v>
                </c:pt>
                <c:pt idx="16">
                  <c:v>54.467017942322201</c:v>
                </c:pt>
                <c:pt idx="17">
                  <c:v>58.485098102583429</c:v>
                </c:pt>
                <c:pt idx="18">
                  <c:v>62.613449208065028</c:v>
                </c:pt>
                <c:pt idx="19">
                  <c:v>66.848685861774342</c:v>
                </c:pt>
                <c:pt idx="20">
                  <c:v>71.191116010146573</c:v>
                </c:pt>
                <c:pt idx="21">
                  <c:v>75.640381309171445</c:v>
                </c:pt>
                <c:pt idx="22">
                  <c:v>80.195127912850026</c:v>
                </c:pt>
                <c:pt idx="23">
                  <c:v>84.852633488331364</c:v>
                </c:pt>
                <c:pt idx="24">
                  <c:v>89.608637329275169</c:v>
                </c:pt>
                <c:pt idx="25">
                  <c:v>94.459262885168997</c:v>
                </c:pt>
                <c:pt idx="26">
                  <c:v>99.398202530606966</c:v>
                </c:pt>
                <c:pt idx="27">
                  <c:v>104.41650950065468</c:v>
                </c:pt>
                <c:pt idx="28">
                  <c:v>109.50450365713024</c:v>
                </c:pt>
                <c:pt idx="29">
                  <c:v>114.65293874065354</c:v>
                </c:pt>
                <c:pt idx="30">
                  <c:v>119.84719477799634</c:v>
                </c:pt>
                <c:pt idx="31">
                  <c:v>125.07393754152434</c:v>
                </c:pt>
                <c:pt idx="32">
                  <c:v>130.31582664498049</c:v>
                </c:pt>
                <c:pt idx="33">
                  <c:v>135.55562275690963</c:v>
                </c:pt>
                <c:pt idx="34">
                  <c:v>140.77196420467592</c:v>
                </c:pt>
                <c:pt idx="35">
                  <c:v>145.94306002397826</c:v>
                </c:pt>
                <c:pt idx="36">
                  <c:v>151.04523537222084</c:v>
                </c:pt>
                <c:pt idx="37">
                  <c:v>156.05304874509258</c:v>
                </c:pt>
                <c:pt idx="38">
                  <c:v>160.94104833076875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'Conclusion '!$AJ$26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'Conclusion '!$AJ$28:$AJ$66</c:f>
              <c:numCache>
                <c:formatCode>_-\$* #,##0.00_ ;_-\$* \-#,##0.00\ ;_-\$* "-"??_ ;_-@_ </c:formatCode>
                <c:ptCount val="39"/>
                <c:pt idx="0">
                  <c:v>5.6381075293612248</c:v>
                </c:pt>
                <c:pt idx="1">
                  <c:v>11.426744965261303</c:v>
                </c:pt>
                <c:pt idx="2">
                  <c:v>17.373630490947978</c:v>
                </c:pt>
                <c:pt idx="3">
                  <c:v>23.490088796022768</c:v>
                </c:pt>
                <c:pt idx="4">
                  <c:v>29.774496323194732</c:v>
                </c:pt>
                <c:pt idx="5">
                  <c:v>36.229001225532627</c:v>
                </c:pt>
                <c:pt idx="6">
                  <c:v>42.858167436333808</c:v>
                </c:pt>
                <c:pt idx="7">
                  <c:v>49.668003222792855</c:v>
                </c:pt>
                <c:pt idx="8">
                  <c:v>56.664726029673929</c:v>
                </c:pt>
                <c:pt idx="9">
                  <c:v>63.84259829160446</c:v>
                </c:pt>
                <c:pt idx="10">
                  <c:v>71.202141915707088</c:v>
                </c:pt>
                <c:pt idx="11">
                  <c:v>78.742749581130056</c:v>
                </c:pt>
                <c:pt idx="12">
                  <c:v>86.462126791854089</c:v>
                </c:pt>
                <c:pt idx="13">
                  <c:v>94.355659742546365</c:v>
                </c:pt>
                <c:pt idx="14">
                  <c:v>102.41612739496128</c:v>
                </c:pt>
                <c:pt idx="15">
                  <c:v>110.6369597775314</c:v>
                </c:pt>
                <c:pt idx="16">
                  <c:v>119.00746673687438</c:v>
                </c:pt>
                <c:pt idx="17">
                  <c:v>127.51248531018383</c:v>
                </c:pt>
                <c:pt idx="18">
                  <c:v>136.13560961485388</c:v>
                </c:pt>
                <c:pt idx="19">
                  <c:v>144.86116910537399</c:v>
                </c:pt>
                <c:pt idx="20">
                  <c:v>153.66438587465512</c:v>
                </c:pt>
                <c:pt idx="21">
                  <c:v>162.52266109517103</c:v>
                </c:pt>
                <c:pt idx="22">
                  <c:v>171.40660630821134</c:v>
                </c:pt>
                <c:pt idx="23">
                  <c:v>180.28700432258148</c:v>
                </c:pt>
                <c:pt idx="24">
                  <c:v>189.12765140989063</c:v>
                </c:pt>
                <c:pt idx="25">
                  <c:v>197.89161627892503</c:v>
                </c:pt>
                <c:pt idx="26">
                  <c:v>206.53877484457004</c:v>
                </c:pt>
                <c:pt idx="27">
                  <c:v>215.02600888628032</c:v>
                </c:pt>
                <c:pt idx="28">
                  <c:v>223.31018271435303</c:v>
                </c:pt>
                <c:pt idx="29">
                  <c:v>231.34442168454194</c:v>
                </c:pt>
                <c:pt idx="30">
                  <c:v>239.08273474212726</c:v>
                </c:pt>
                <c:pt idx="31">
                  <c:v>246.48031691933852</c:v>
                </c:pt>
                <c:pt idx="32">
                  <c:v>253.49274170801621</c:v>
                </c:pt>
                <c:pt idx="33">
                  <c:v>260.08041300780167</c:v>
                </c:pt>
                <c:pt idx="34">
                  <c:v>266.20726317224893</c:v>
                </c:pt>
                <c:pt idx="35">
                  <c:v>271.8429469315202</c:v>
                </c:pt>
                <c:pt idx="36">
                  <c:v>276.96472260739478</c:v>
                </c:pt>
                <c:pt idx="37">
                  <c:v>281.55806898349999</c:v>
                </c:pt>
                <c:pt idx="38">
                  <c:v>285.61835890395423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'Conclusion '!$AK$26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val>
            <c:numRef>
              <c:f>'Conclusion '!$AK$28:$AK$66</c:f>
              <c:numCache>
                <c:formatCode>_-\$* #,##0.00_ ;_-\$* \-#,##0.00\ ;_-\$* "-"??_ ;_-@_ </c:formatCode>
                <c:ptCount val="39"/>
                <c:pt idx="0">
                  <c:v>13.104797226499375</c:v>
                </c:pt>
                <c:pt idx="1">
                  <c:v>26.532006774700857</c:v>
                </c:pt>
                <c:pt idx="2">
                  <c:v>40.277542942200981</c:v>
                </c:pt>
                <c:pt idx="3">
                  <c:v>54.333190140314954</c:v>
                </c:pt>
                <c:pt idx="4">
                  <c:v>68.686090201904577</c:v>
                </c:pt>
                <c:pt idx="5">
                  <c:v>83.324544284002371</c:v>
                </c:pt>
                <c:pt idx="6">
                  <c:v>98.229516927407005</c:v>
                </c:pt>
                <c:pt idx="7">
                  <c:v>113.37400814909209</c:v>
                </c:pt>
                <c:pt idx="8">
                  <c:v>128.72880475652155</c:v>
                </c:pt>
                <c:pt idx="9">
                  <c:v>144.2660029377426</c:v>
                </c:pt>
                <c:pt idx="10">
                  <c:v>159.94148182539109</c:v>
                </c:pt>
                <c:pt idx="11">
                  <c:v>175.71500073778697</c:v>
                </c:pt>
                <c:pt idx="12">
                  <c:v>191.53422901261351</c:v>
                </c:pt>
                <c:pt idx="13">
                  <c:v>207.34714095565792</c:v>
                </c:pt>
                <c:pt idx="14">
                  <c:v>223.08927027068805</c:v>
                </c:pt>
                <c:pt idx="15">
                  <c:v>238.69485512417342</c:v>
                </c:pt>
                <c:pt idx="16">
                  <c:v>254.09244842289957</c:v>
                </c:pt>
                <c:pt idx="17">
                  <c:v>269.20527155587183</c:v>
                </c:pt>
                <c:pt idx="18">
                  <c:v>283.95651480557859</c:v>
                </c:pt>
                <c:pt idx="19">
                  <c:v>298.26271067195654</c:v>
                </c:pt>
                <c:pt idx="20">
                  <c:v>312.04196502173875</c:v>
                </c:pt>
                <c:pt idx="21">
                  <c:v>325.21449573155439</c:v>
                </c:pt>
                <c:pt idx="22">
                  <c:v>337.70119458346937</c:v>
                </c:pt>
                <c:pt idx="23">
                  <c:v>349.43155464218069</c:v>
                </c:pt>
                <c:pt idx="24">
                  <c:v>360.3413519262503</c:v>
                </c:pt>
                <c:pt idx="25">
                  <c:v>370.37655202426345</c:v>
                </c:pt>
                <c:pt idx="26">
                  <c:v>379.49665988694863</c:v>
                </c:pt>
                <c:pt idx="27">
                  <c:v>387.67581825932319</c:v>
                </c:pt>
                <c:pt idx="28">
                  <c:v>394.9057877799998</c:v>
                </c:pt>
                <c:pt idx="29">
                  <c:v>401.19571679570265</c:v>
                </c:pt>
                <c:pt idx="30">
                  <c:v>406.5731494603458</c:v>
                </c:pt>
                <c:pt idx="31">
                  <c:v>411.08343079579652</c:v>
                </c:pt>
                <c:pt idx="32">
                  <c:v>414.78762828698808</c:v>
                </c:pt>
                <c:pt idx="33">
                  <c:v>417.76076981956572</c:v>
                </c:pt>
                <c:pt idx="34">
                  <c:v>420.08765998565173</c:v>
                </c:pt>
                <c:pt idx="35">
                  <c:v>421.85903577352303</c:v>
                </c:pt>
                <c:pt idx="36">
                  <c:v>423.36307140654276</c:v>
                </c:pt>
                <c:pt idx="37">
                  <c:v>424.6266620071849</c:v>
                </c:pt>
                <c:pt idx="38">
                  <c:v>425.52446801674159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25216"/>
        <c:axId val="116039680"/>
      </c:lineChart>
      <c:catAx>
        <c:axId val="1160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Terms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6039680"/>
        <c:crosses val="autoZero"/>
        <c:auto val="1"/>
        <c:lblAlgn val="ctr"/>
        <c:lblOffset val="100"/>
        <c:noMultiLvlLbl val="0"/>
      </c:catAx>
      <c:valAx>
        <c:axId val="11603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annual premiums</a:t>
                </a:r>
              </a:p>
            </c:rich>
          </c:tx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1602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N-year term life annual premiums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'!$AQ$26</c:f>
              <c:strCache>
                <c:ptCount val="1"/>
                <c:pt idx="0">
                  <c:v>20 </c:v>
                </c:pt>
              </c:strCache>
            </c:strRef>
          </c:tx>
          <c:marker>
            <c:symbol val="none"/>
          </c:marker>
          <c:val>
            <c:numRef>
              <c:f>'Conclusion '!$AQ$28:$AQ$66</c:f>
              <c:numCache>
                <c:formatCode>_-\$* #,##0.00_ ;_-\$* \-#,##0.00\ ;_-\$* "-"??_ ;_-@_ </c:formatCode>
                <c:ptCount val="39"/>
                <c:pt idx="0">
                  <c:v>0.98091033231903835</c:v>
                </c:pt>
                <c:pt idx="1">
                  <c:v>0.99483848393948193</c:v>
                </c:pt>
                <c:pt idx="2">
                  <c:v>1.0115760523496189</c:v>
                </c:pt>
                <c:pt idx="3">
                  <c:v>1.0287377089323264</c:v>
                </c:pt>
                <c:pt idx="4">
                  <c:v>1.0459027720608089</c:v>
                </c:pt>
                <c:pt idx="5">
                  <c:v>1.0629018026874324</c:v>
                </c:pt>
                <c:pt idx="6">
                  <c:v>1.0808467888846549</c:v>
                </c:pt>
                <c:pt idx="7">
                  <c:v>1.1002220287531117</c:v>
                </c:pt>
                <c:pt idx="8">
                  <c:v>1.1203963278877402</c:v>
                </c:pt>
                <c:pt idx="9">
                  <c:v>1.1417357154799213</c:v>
                </c:pt>
                <c:pt idx="10">
                  <c:v>1.1637803000813249</c:v>
                </c:pt>
                <c:pt idx="11">
                  <c:v>1.1868129197224013</c:v>
                </c:pt>
                <c:pt idx="12">
                  <c:v>1.2109957384671459</c:v>
                </c:pt>
                <c:pt idx="13">
                  <c:v>1.2359310584610357</c:v>
                </c:pt>
                <c:pt idx="14">
                  <c:v>1.2622077905181535</c:v>
                </c:pt>
                <c:pt idx="15">
                  <c:v>1.2894177857944329</c:v>
                </c:pt>
                <c:pt idx="16">
                  <c:v>1.317981903308886</c:v>
                </c:pt>
                <c:pt idx="17">
                  <c:v>1.3478421932023197</c:v>
                </c:pt>
                <c:pt idx="18">
                  <c:v>1.3789377198890891</c:v>
                </c:pt>
                <c:pt idx="19">
                  <c:v>1.4114840806415601</c:v>
                </c:pt>
                <c:pt idx="20">
                  <c:v>1.4453608853036835</c:v>
                </c:pt>
                <c:pt idx="21">
                  <c:v>1.4806898415420937</c:v>
                </c:pt>
                <c:pt idx="22">
                  <c:v>1.5175451678408527</c:v>
                </c:pt>
                <c:pt idx="23">
                  <c:v>1.5559554012490118</c:v>
                </c:pt>
                <c:pt idx="24">
                  <c:v>1.5961118625358275</c:v>
                </c:pt>
                <c:pt idx="25">
                  <c:v>1.6379561979508899</c:v>
                </c:pt>
                <c:pt idx="26">
                  <c:v>1.6814135390856355</c:v>
                </c:pt>
                <c:pt idx="27">
                  <c:v>1.7267085271418834</c:v>
                </c:pt>
                <c:pt idx="28">
                  <c:v>1.7738428651342819</c:v>
                </c:pt>
                <c:pt idx="29">
                  <c:v>1.8229225046216722</c:v>
                </c:pt>
                <c:pt idx="30">
                  <c:v>1.873994886760409</c:v>
                </c:pt>
                <c:pt idx="31">
                  <c:v>1.9270621426115202</c:v>
                </c:pt>
                <c:pt idx="32">
                  <c:v>1.9822000782631277</c:v>
                </c:pt>
                <c:pt idx="33">
                  <c:v>2.0395321792826562</c:v>
                </c:pt>
                <c:pt idx="34">
                  <c:v>2.0990156921661338</c:v>
                </c:pt>
                <c:pt idx="35">
                  <c:v>2.1606614249476279</c:v>
                </c:pt>
                <c:pt idx="36">
                  <c:v>2.2245138823975763</c:v>
                </c:pt>
                <c:pt idx="37">
                  <c:v>2.2906376109238367</c:v>
                </c:pt>
                <c:pt idx="38">
                  <c:v>2.3591011693693322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'!$AR$26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val>
            <c:numRef>
              <c:f>'Conclusion '!$AR$28:$AR$66</c:f>
              <c:numCache>
                <c:formatCode>_-\$* #,##0.00_ ;_-\$* \-#,##0.00\ ;_-\$* "-"??_ ;_-@_ </c:formatCode>
                <c:ptCount val="39"/>
                <c:pt idx="0">
                  <c:v>1.4571313841254367</c:v>
                </c:pt>
                <c:pt idx="1">
                  <c:v>1.4942827009999999</c:v>
                </c:pt>
                <c:pt idx="2">
                  <c:v>1.5338049738930133</c:v>
                </c:pt>
                <c:pt idx="3">
                  <c:v>1.5733606676943739</c:v>
                </c:pt>
                <c:pt idx="4">
                  <c:v>1.6159437218125821</c:v>
                </c:pt>
                <c:pt idx="5">
                  <c:v>1.6595945833321579</c:v>
                </c:pt>
                <c:pt idx="6">
                  <c:v>1.7058153487699652</c:v>
                </c:pt>
                <c:pt idx="7">
                  <c:v>1.7542274314760176</c:v>
                </c:pt>
                <c:pt idx="8">
                  <c:v>1.8045824401307804</c:v>
                </c:pt>
                <c:pt idx="9">
                  <c:v>1.8574362923078194</c:v>
                </c:pt>
                <c:pt idx="10">
                  <c:v>1.9124033875339947</c:v>
                </c:pt>
                <c:pt idx="11">
                  <c:v>1.9697667249415347</c:v>
                </c:pt>
                <c:pt idx="12">
                  <c:v>2.0296666395069933</c:v>
                </c:pt>
                <c:pt idx="13">
                  <c:v>2.092132596005174</c:v>
                </c:pt>
                <c:pt idx="14">
                  <c:v>2.1575649979240179</c:v>
                </c:pt>
                <c:pt idx="15">
                  <c:v>2.2257907519266698</c:v>
                </c:pt>
                <c:pt idx="16">
                  <c:v>2.2966267243396272</c:v>
                </c:pt>
                <c:pt idx="17">
                  <c:v>2.370539595909956</c:v>
                </c:pt>
                <c:pt idx="18">
                  <c:v>2.4475091220462395</c:v>
                </c:pt>
                <c:pt idx="19">
                  <c:v>2.5277356174449239</c:v>
                </c:pt>
                <c:pt idx="20">
                  <c:v>2.6112970197465293</c:v>
                </c:pt>
                <c:pt idx="21">
                  <c:v>2.6981838034947541</c:v>
                </c:pt>
                <c:pt idx="22">
                  <c:v>2.7885368505854524</c:v>
                </c:pt>
                <c:pt idx="23">
                  <c:v>2.8825884611619377</c:v>
                </c:pt>
                <c:pt idx="24">
                  <c:v>2.9802476884743099</c:v>
                </c:pt>
                <c:pt idx="25">
                  <c:v>3.0815336631422015</c:v>
                </c:pt>
                <c:pt idx="26">
                  <c:v>3.1865325145725669</c:v>
                </c:pt>
                <c:pt idx="27">
                  <c:v>3.2953689820424175</c:v>
                </c:pt>
                <c:pt idx="28">
                  <c:v>3.4081753502009535</c:v>
                </c:pt>
                <c:pt idx="29">
                  <c:v>3.5248154275776118</c:v>
                </c:pt>
                <c:pt idx="30">
                  <c:v>3.6453088014751391</c:v>
                </c:pt>
                <c:pt idx="31">
                  <c:v>3.7696569501512633</c:v>
                </c:pt>
                <c:pt idx="32">
                  <c:v>3.8978314760116088</c:v>
                </c:pt>
                <c:pt idx="33">
                  <c:v>4.0297612286951496</c:v>
                </c:pt>
                <c:pt idx="34">
                  <c:v>4.1653272143401745</c:v>
                </c:pt>
                <c:pt idx="35">
                  <c:v>4.3044328655589066</c:v>
                </c:pt>
                <c:pt idx="36">
                  <c:v>4.4469013029015594</c:v>
                </c:pt>
                <c:pt idx="37">
                  <c:v>4.592469582452237</c:v>
                </c:pt>
                <c:pt idx="38">
                  <c:v>4.7408571135327158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'!$AS$26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val>
            <c:numRef>
              <c:f>'Conclusion '!$AS$28:$AS$66</c:f>
              <c:numCache>
                <c:formatCode>_-\$* #,##0.00_ ;_-\$* \-#,##0.00\ ;_-\$* "-"??_ ;_-@_ </c:formatCode>
                <c:ptCount val="39"/>
                <c:pt idx="0">
                  <c:v>2.6476660554261011</c:v>
                </c:pt>
                <c:pt idx="1">
                  <c:v>2.7404251918098459</c:v>
                </c:pt>
                <c:pt idx="2">
                  <c:v>2.8375879482286184</c:v>
                </c:pt>
                <c:pt idx="3">
                  <c:v>2.9388633503061428</c:v>
                </c:pt>
                <c:pt idx="4">
                  <c:v>3.0457188875879879</c:v>
                </c:pt>
                <c:pt idx="5">
                  <c:v>3.1570092115782962</c:v>
                </c:pt>
                <c:pt idx="6">
                  <c:v>3.2720956424100489</c:v>
                </c:pt>
                <c:pt idx="7">
                  <c:v>3.3924935422640461</c:v>
                </c:pt>
                <c:pt idx="8">
                  <c:v>3.5179803165913137</c:v>
                </c:pt>
                <c:pt idx="9">
                  <c:v>3.649017163573665</c:v>
                </c:pt>
                <c:pt idx="10">
                  <c:v>3.7857031291192555</c:v>
                </c:pt>
                <c:pt idx="11">
                  <c:v>3.9279412733563488</c:v>
                </c:pt>
                <c:pt idx="12">
                  <c:v>4.0760336152056729</c:v>
                </c:pt>
                <c:pt idx="13">
                  <c:v>4.2304797677061057</c:v>
                </c:pt>
                <c:pt idx="14">
                  <c:v>4.39102081980778</c:v>
                </c:pt>
                <c:pt idx="15">
                  <c:v>4.5576868128132491</c:v>
                </c:pt>
                <c:pt idx="16">
                  <c:v>4.7306659974664838</c:v>
                </c:pt>
                <c:pt idx="17">
                  <c:v>4.9102286006230056</c:v>
                </c:pt>
                <c:pt idx="18">
                  <c:v>5.0966563457025638</c:v>
                </c:pt>
                <c:pt idx="19">
                  <c:v>5.289675317210575</c:v>
                </c:pt>
                <c:pt idx="20">
                  <c:v>5.4893549672779578</c:v>
                </c:pt>
                <c:pt idx="21">
                  <c:v>5.695734450703883</c:v>
                </c:pt>
                <c:pt idx="22">
                  <c:v>5.9088003604021848</c:v>
                </c:pt>
                <c:pt idx="23">
                  <c:v>6.1284632206974505</c:v>
                </c:pt>
                <c:pt idx="24">
                  <c:v>6.3545498162544609</c:v>
                </c:pt>
                <c:pt idx="25">
                  <c:v>6.5869408163988563</c:v>
                </c:pt>
                <c:pt idx="26">
                  <c:v>6.8253700348582704</c:v>
                </c:pt>
                <c:pt idx="27">
                  <c:v>7.0694168865554659</c:v>
                </c:pt>
                <c:pt idx="28">
                  <c:v>7.3186384122717847</c:v>
                </c:pt>
                <c:pt idx="29">
                  <c:v>7.572642075822074</c:v>
                </c:pt>
                <c:pt idx="30">
                  <c:v>7.8306987731227524</c:v>
                </c:pt>
                <c:pt idx="31">
                  <c:v>8.0921831970128668</c:v>
                </c:pt>
                <c:pt idx="32">
                  <c:v>8.3562237593709074</c:v>
                </c:pt>
                <c:pt idx="33">
                  <c:v>8.6219662313914114</c:v>
                </c:pt>
                <c:pt idx="34">
                  <c:v>8.8882996451914433</c:v>
                </c:pt>
                <c:pt idx="35">
                  <c:v>9.1540879420775596</c:v>
                </c:pt>
                <c:pt idx="36">
                  <c:v>9.4180724338887032</c:v>
                </c:pt>
                <c:pt idx="37">
                  <c:v>9.6788744675418776</c:v>
                </c:pt>
                <c:pt idx="38">
                  <c:v>9.9350988716826691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'!$AT$26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'Conclusion '!$AT$28:$AT$66</c:f>
              <c:numCache>
                <c:formatCode>_-\$* #,##0.00_ ;_-\$* \-#,##0.00\ ;_-\$* "-"??_ ;_-@_ </c:formatCode>
                <c:ptCount val="39"/>
                <c:pt idx="0">
                  <c:v>5.6381075293612346</c:v>
                </c:pt>
                <c:pt idx="1">
                  <c:v>5.8696735398210347</c:v>
                </c:pt>
                <c:pt idx="2">
                  <c:v>6.1118499122088767</c:v>
                </c:pt>
                <c:pt idx="3">
                  <c:v>6.3660884505595252</c:v>
                </c:pt>
                <c:pt idx="4">
                  <c:v>6.6302878373635448</c:v>
                </c:pt>
                <c:pt idx="5">
                  <c:v>6.9046248757172144</c:v>
                </c:pt>
                <c:pt idx="6">
                  <c:v>7.1897929695603846</c:v>
                </c:pt>
                <c:pt idx="7">
                  <c:v>7.4865931198480382</c:v>
                </c:pt>
                <c:pt idx="8">
                  <c:v>7.7957439560828927</c:v>
                </c:pt>
                <c:pt idx="9">
                  <c:v>8.1163935826966132</c:v>
                </c:pt>
                <c:pt idx="10">
                  <c:v>8.4488117426478535</c:v>
                </c:pt>
                <c:pt idx="11">
                  <c:v>8.7931958993027877</c:v>
                </c:pt>
                <c:pt idx="12">
                  <c:v>9.1496308075366688</c:v>
                </c:pt>
                <c:pt idx="13">
                  <c:v>9.5180477262090086</c:v>
                </c:pt>
                <c:pt idx="14">
                  <c:v>9.8982214807156161</c:v>
                </c:pt>
                <c:pt idx="15">
                  <c:v>10.290091552240778</c:v>
                </c:pt>
                <c:pt idx="16">
                  <c:v>10.693293876632561</c:v>
                </c:pt>
                <c:pt idx="17">
                  <c:v>11.107165462025367</c:v>
                </c:pt>
                <c:pt idx="18">
                  <c:v>11.531041395149829</c:v>
                </c:pt>
                <c:pt idx="19">
                  <c:v>11.964398514839187</c:v>
                </c:pt>
                <c:pt idx="20">
                  <c:v>12.406028403762047</c:v>
                </c:pt>
                <c:pt idx="21">
                  <c:v>12.854977360963312</c:v>
                </c:pt>
                <c:pt idx="22">
                  <c:v>13.309804726766073</c:v>
                </c:pt>
                <c:pt idx="23">
                  <c:v>13.769129651091196</c:v>
                </c:pt>
                <c:pt idx="24">
                  <c:v>14.231064314078653</c:v>
                </c:pt>
                <c:pt idx="25">
                  <c:v>14.693683767175239</c:v>
                </c:pt>
                <c:pt idx="26">
                  <c:v>15.154820522375077</c:v>
                </c:pt>
                <c:pt idx="27">
                  <c:v>15.612064458241836</c:v>
                </c:pt>
                <c:pt idx="28">
                  <c:v>16.062960847553779</c:v>
                </c:pt>
                <c:pt idx="29">
                  <c:v>16.504723001491875</c:v>
                </c:pt>
                <c:pt idx="30">
                  <c:v>16.934546357939148</c:v>
                </c:pt>
                <c:pt idx="31">
                  <c:v>17.349610737779638</c:v>
                </c:pt>
                <c:pt idx="32">
                  <c:v>17.74700876464432</c:v>
                </c:pt>
                <c:pt idx="33">
                  <c:v>18.124045410278828</c:v>
                </c:pt>
                <c:pt idx="34">
                  <c:v>18.47813962301182</c:v>
                </c:pt>
                <c:pt idx="35">
                  <c:v>18.806974136865783</c:v>
                </c:pt>
                <c:pt idx="36">
                  <c:v>19.108628600901039</c:v>
                </c:pt>
                <c:pt idx="37">
                  <c:v>19.381631596702039</c:v>
                </c:pt>
                <c:pt idx="38">
                  <c:v>19.625090772480707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'!$AU$26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val>
            <c:numRef>
              <c:f>'Conclusion '!$AU$28:$AU$66</c:f>
              <c:numCache>
                <c:formatCode>_-\$* #,##0.00_ ;_-\$* \-#,##0.00\ ;_-\$* "-"??_ ;_-@_ </c:formatCode>
                <c:ptCount val="39"/>
                <c:pt idx="0">
                  <c:v>13.104797226499421</c:v>
                </c:pt>
                <c:pt idx="1">
                  <c:v>13.681396898621529</c:v>
                </c:pt>
                <c:pt idx="2">
                  <c:v>14.280802826094851</c:v>
                </c:pt>
                <c:pt idx="3">
                  <c:v>14.902890881396605</c:v>
                </c:pt>
                <c:pt idx="4">
                  <c:v>15.547324567904299</c:v>
                </c:pt>
                <c:pt idx="5">
                  <c:v>16.214751450074221</c:v>
                </c:pt>
                <c:pt idx="6">
                  <c:v>16.904700571538527</c:v>
                </c:pt>
                <c:pt idx="7">
                  <c:v>17.616017459322563</c:v>
                </c:pt>
                <c:pt idx="8">
                  <c:v>18.347878400311178</c:v>
                </c:pt>
                <c:pt idx="9">
                  <c:v>19.100033499464171</c:v>
                </c:pt>
                <c:pt idx="10">
                  <c:v>19.870384618248924</c:v>
                </c:pt>
                <c:pt idx="11">
                  <c:v>20.65776922865631</c:v>
                </c:pt>
                <c:pt idx="12">
                  <c:v>21.459845306210994</c:v>
                </c:pt>
                <c:pt idx="13">
                  <c:v>22.274571875506396</c:v>
                </c:pt>
                <c:pt idx="14">
                  <c:v>23.098731987307268</c:v>
                </c:pt>
                <c:pt idx="15">
                  <c:v>23.929124667081478</c:v>
                </c:pt>
                <c:pt idx="16">
                  <c:v>24.762019532621942</c:v>
                </c:pt>
                <c:pt idx="17">
                  <c:v>25.593142084033708</c:v>
                </c:pt>
                <c:pt idx="18">
                  <c:v>26.418109553987112</c:v>
                </c:pt>
                <c:pt idx="19">
                  <c:v>27.231732516426018</c:v>
                </c:pt>
                <c:pt idx="20">
                  <c:v>28.028711422447596</c:v>
                </c:pt>
                <c:pt idx="21">
                  <c:v>28.803601343550273</c:v>
                </c:pt>
                <c:pt idx="22">
                  <c:v>29.550620425153827</c:v>
                </c:pt>
                <c:pt idx="23">
                  <c:v>30.264289852520658</c:v>
                </c:pt>
                <c:pt idx="24">
                  <c:v>30.939190210512997</c:v>
                </c:pt>
                <c:pt idx="25">
                  <c:v>31.570276999350327</c:v>
                </c:pt>
                <c:pt idx="26">
                  <c:v>32.153165203480619</c:v>
                </c:pt>
                <c:pt idx="27">
                  <c:v>32.684246218646038</c:v>
                </c:pt>
                <c:pt idx="28">
                  <c:v>33.160985580576131</c:v>
                </c:pt>
                <c:pt idx="29">
                  <c:v>33.581973941667954</c:v>
                </c:pt>
                <c:pt idx="30">
                  <c:v>33.947097228137558</c:v>
                </c:pt>
                <c:pt idx="31">
                  <c:v>34.257585338766468</c:v>
                </c:pt>
                <c:pt idx="32">
                  <c:v>34.515941649971964</c:v>
                </c:pt>
                <c:pt idx="33">
                  <c:v>34.725894045155854</c:v>
                </c:pt>
                <c:pt idx="34">
                  <c:v>34.89213552223449</c:v>
                </c:pt>
                <c:pt idx="35">
                  <c:v>35.020073734900812</c:v>
                </c:pt>
                <c:pt idx="36">
                  <c:v>35.131770141448349</c:v>
                </c:pt>
                <c:pt idx="37">
                  <c:v>35.228460704344982</c:v>
                </c:pt>
                <c:pt idx="38">
                  <c:v>35.298855783440906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75904"/>
        <c:axId val="116086272"/>
      </c:lineChart>
      <c:catAx>
        <c:axId val="1160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Terms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6086272"/>
        <c:crosses val="autoZero"/>
        <c:auto val="1"/>
        <c:lblAlgn val="ctr"/>
        <c:lblOffset val="100"/>
        <c:noMultiLvlLbl val="0"/>
      </c:catAx>
      <c:valAx>
        <c:axId val="11608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annual premiums</a:t>
                </a:r>
              </a:p>
            </c:rich>
          </c:tx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16075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N-year term life monthly premiums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'!$BA$26</c:f>
              <c:strCache>
                <c:ptCount val="1"/>
                <c:pt idx="0">
                  <c:v>20 </c:v>
                </c:pt>
              </c:strCache>
            </c:strRef>
          </c:tx>
          <c:marker>
            <c:symbol val="none"/>
          </c:marker>
          <c:val>
            <c:numRef>
              <c:f>'Conclusion '!$BA$28:$BA$66</c:f>
              <c:numCache>
                <c:formatCode>_-\$* #,##0.00_ ;_-\$* \-#,##0.00\ ;_-\$* "-"??_ ;_-@_ </c:formatCode>
                <c:ptCount val="39"/>
                <c:pt idx="0">
                  <c:v>8.362195273211287E-2</c:v>
                </c:pt>
                <c:pt idx="1">
                  <c:v>8.4809882114478721E-2</c:v>
                </c:pt>
                <c:pt idx="2">
                  <c:v>8.6237447008428017E-2</c:v>
                </c:pt>
                <c:pt idx="3">
                  <c:v>8.7701206511347149E-2</c:v>
                </c:pt>
                <c:pt idx="4">
                  <c:v>8.9165280551486939E-2</c:v>
                </c:pt>
                <c:pt idx="5">
                  <c:v>9.0615216683706826E-2</c:v>
                </c:pt>
                <c:pt idx="6">
                  <c:v>9.2145863835198571E-2</c:v>
                </c:pt>
                <c:pt idx="7">
                  <c:v>9.3798536265120011E-2</c:v>
                </c:pt>
                <c:pt idx="8">
                  <c:v>9.5519399466890254E-2</c:v>
                </c:pt>
                <c:pt idx="9">
                  <c:v>9.733968051836904E-2</c:v>
                </c:pt>
                <c:pt idx="10">
                  <c:v>9.9220154845269304E-2</c:v>
                </c:pt>
                <c:pt idx="11">
                  <c:v>0.10118495402567236</c:v>
                </c:pt>
                <c:pt idx="12">
                  <c:v>0.103247917507037</c:v>
                </c:pt>
                <c:pt idx="13">
                  <c:v>0.10537512447350698</c:v>
                </c:pt>
                <c:pt idx="14">
                  <c:v>0.10761682074176492</c:v>
                </c:pt>
                <c:pt idx="15">
                  <c:v>0.10993819396067707</c:v>
                </c:pt>
                <c:pt idx="16">
                  <c:v>0.11237515662715399</c:v>
                </c:pt>
                <c:pt idx="17">
                  <c:v>0.11492277396334631</c:v>
                </c:pt>
                <c:pt idx="18">
                  <c:v>0.11757585630433955</c:v>
                </c:pt>
                <c:pt idx="19">
                  <c:v>0.12035280872446463</c:v>
                </c:pt>
                <c:pt idx="20">
                  <c:v>0.12324337022737651</c:v>
                </c:pt>
                <c:pt idx="21">
                  <c:v>0.12625793713925645</c:v>
                </c:pt>
                <c:pt idx="22">
                  <c:v>0.12940285528448361</c:v>
                </c:pt>
                <c:pt idx="23">
                  <c:v>0.13268057365719702</c:v>
                </c:pt>
                <c:pt idx="24">
                  <c:v>0.1361074340489162</c:v>
                </c:pt>
                <c:pt idx="25">
                  <c:v>0.13967847353701809</c:v>
                </c:pt>
                <c:pt idx="26">
                  <c:v>0.14338731965286247</c:v>
                </c:pt>
                <c:pt idx="27">
                  <c:v>0.14725316266301333</c:v>
                </c:pt>
                <c:pt idx="28">
                  <c:v>0.15127616828596122</c:v>
                </c:pt>
                <c:pt idx="29">
                  <c:v>0.15546540152453545</c:v>
                </c:pt>
                <c:pt idx="30">
                  <c:v>0.15982493540790924</c:v>
                </c:pt>
                <c:pt idx="31">
                  <c:v>0.16435497675842023</c:v>
                </c:pt>
                <c:pt idx="32">
                  <c:v>0.1690620231080632</c:v>
                </c:pt>
                <c:pt idx="33">
                  <c:v>0.17395664503797401</c:v>
                </c:pt>
                <c:pt idx="34">
                  <c:v>0.17903522302862021</c:v>
                </c:pt>
                <c:pt idx="35">
                  <c:v>0.184298711254652</c:v>
                </c:pt>
                <c:pt idx="36">
                  <c:v>0.18975094263679801</c:v>
                </c:pt>
                <c:pt idx="37">
                  <c:v>0.19539746367906605</c:v>
                </c:pt>
                <c:pt idx="38">
                  <c:v>0.20124416619112398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'!$BB$26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val>
            <c:numRef>
              <c:f>'Conclusion '!$BB$28:$BB$66</c:f>
              <c:numCache>
                <c:formatCode>_-\$* #,##0.00_ ;_-\$* \-#,##0.00\ ;_-\$* "-"??_ ;_-@_ </c:formatCode>
                <c:ptCount val="39"/>
                <c:pt idx="0">
                  <c:v>0.12424771796476926</c:v>
                </c:pt>
                <c:pt idx="1">
                  <c:v>0.1274178225602727</c:v>
                </c:pt>
                <c:pt idx="2">
                  <c:v>0.13079036316396347</c:v>
                </c:pt>
                <c:pt idx="3">
                  <c:v>0.13416588308152844</c:v>
                </c:pt>
                <c:pt idx="4">
                  <c:v>0.13779988794253803</c:v>
                </c:pt>
                <c:pt idx="5">
                  <c:v>0.14152517201302681</c:v>
                </c:pt>
                <c:pt idx="6">
                  <c:v>0.14546994796411694</c:v>
                </c:pt>
                <c:pt idx="7">
                  <c:v>0.14960193162520516</c:v>
                </c:pt>
                <c:pt idx="8">
                  <c:v>0.15389994717087385</c:v>
                </c:pt>
                <c:pt idx="9">
                  <c:v>0.1584114720042625</c:v>
                </c:pt>
                <c:pt idx="10">
                  <c:v>0.16310362159951208</c:v>
                </c:pt>
                <c:pt idx="11">
                  <c:v>0.16800058395607229</c:v>
                </c:pt>
                <c:pt idx="12">
                  <c:v>0.17311437376448469</c:v>
                </c:pt>
                <c:pt idx="13">
                  <c:v>0.17844754390645121</c:v>
                </c:pt>
                <c:pt idx="14">
                  <c:v>0.18403432210561721</c:v>
                </c:pt>
                <c:pt idx="15">
                  <c:v>0.18985997531791779</c:v>
                </c:pt>
                <c:pt idx="16">
                  <c:v>0.19590891123709328</c:v>
                </c:pt>
                <c:pt idx="17">
                  <c:v>0.2022210308261613</c:v>
                </c:pt>
                <c:pt idx="18">
                  <c:v>0.20879466071528352</c:v>
                </c:pt>
                <c:pt idx="19">
                  <c:v>0.21564696847097375</c:v>
                </c:pt>
                <c:pt idx="20">
                  <c:v>0.22278467570266269</c:v>
                </c:pt>
                <c:pt idx="21">
                  <c:v>0.23020703693751884</c:v>
                </c:pt>
                <c:pt idx="22">
                  <c:v>0.23792615945100071</c:v>
                </c:pt>
                <c:pt idx="23">
                  <c:v>0.24596196872042517</c:v>
                </c:pt>
                <c:pt idx="24">
                  <c:v>0.25430677841865468</c:v>
                </c:pt>
                <c:pt idx="25">
                  <c:v>0.26296230984994579</c:v>
                </c:pt>
                <c:pt idx="26">
                  <c:v>0.27193601451097915</c:v>
                </c:pt>
                <c:pt idx="27">
                  <c:v>0.28123865049810531</c:v>
                </c:pt>
                <c:pt idx="28">
                  <c:v>0.29088162893699876</c:v>
                </c:pt>
                <c:pt idx="29">
                  <c:v>0.30085341581293917</c:v>
                </c:pt>
                <c:pt idx="30">
                  <c:v>0.31115579574966323</c:v>
                </c:pt>
                <c:pt idx="31">
                  <c:v>0.32178900918134962</c:v>
                </c:pt>
                <c:pt idx="32">
                  <c:v>0.33275074508698693</c:v>
                </c:pt>
                <c:pt idx="33">
                  <c:v>0.3440350379210082</c:v>
                </c:pt>
                <c:pt idx="34">
                  <c:v>0.35563182964880502</c:v>
                </c:pt>
                <c:pt idx="35">
                  <c:v>0.36753297913986954</c:v>
                </c:pt>
                <c:pt idx="36">
                  <c:v>0.37972347157544756</c:v>
                </c:pt>
                <c:pt idx="37">
                  <c:v>0.39218092107163066</c:v>
                </c:pt>
                <c:pt idx="38">
                  <c:v>0.40488142126654453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'!$BC$26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val>
            <c:numRef>
              <c:f>'Conclusion '!$BC$28:$BC$66</c:f>
              <c:numCache>
                <c:formatCode>_-\$* #,##0.00_ ;_-\$* \-#,##0.00\ ;_-\$* "-"??_ ;_-@_ </c:formatCode>
                <c:ptCount val="39"/>
                <c:pt idx="0">
                  <c:v>0.22589144977952993</c:v>
                </c:pt>
                <c:pt idx="1">
                  <c:v>0.23381575816049996</c:v>
                </c:pt>
                <c:pt idx="2">
                  <c:v>0.2421170158349493</c:v>
                </c:pt>
                <c:pt idx="3">
                  <c:v>0.25077046424385557</c:v>
                </c:pt>
                <c:pt idx="4">
                  <c:v>0.25990161352025321</c:v>
                </c:pt>
                <c:pt idx="5">
                  <c:v>0.26941272067711586</c:v>
                </c:pt>
                <c:pt idx="6">
                  <c:v>0.27924931491844546</c:v>
                </c:pt>
                <c:pt idx="7">
                  <c:v>0.28954104546151044</c:v>
                </c:pt>
                <c:pt idx="8">
                  <c:v>0.3002690382339267</c:v>
                </c:pt>
                <c:pt idx="9">
                  <c:v>0.31147288557349795</c:v>
                </c:pt>
                <c:pt idx="10">
                  <c:v>0.32316123622882648</c:v>
                </c:pt>
                <c:pt idx="11">
                  <c:v>0.33532598858037438</c:v>
                </c:pt>
                <c:pt idx="12">
                  <c:v>0.3479931718556542</c:v>
                </c:pt>
                <c:pt idx="13">
                  <c:v>0.3612057431615841</c:v>
                </c:pt>
                <c:pt idx="14">
                  <c:v>0.37494178929890715</c:v>
                </c:pt>
                <c:pt idx="15">
                  <c:v>0.38920412182867464</c:v>
                </c:pt>
                <c:pt idx="16">
                  <c:v>0.4040091052284876</c:v>
                </c:pt>
                <c:pt idx="17">
                  <c:v>0.41938014233024917</c:v>
                </c:pt>
                <c:pt idx="18">
                  <c:v>0.43534164674878784</c:v>
                </c:pt>
                <c:pt idx="19">
                  <c:v>0.45187047519297413</c:v>
                </c:pt>
                <c:pt idx="20">
                  <c:v>0.46897289018356375</c:v>
                </c:pt>
                <c:pt idx="21">
                  <c:v>0.4866525740886074</c:v>
                </c:pt>
                <c:pt idx="22">
                  <c:v>0.50490871898666467</c:v>
                </c:pt>
                <c:pt idx="23">
                  <c:v>0.52373400740893017</c:v>
                </c:pt>
                <c:pt idx="24">
                  <c:v>0.54311394759550791</c:v>
                </c:pt>
                <c:pt idx="25">
                  <c:v>0.56303866597470009</c:v>
                </c:pt>
                <c:pt idx="26">
                  <c:v>0.5834856946490069</c:v>
                </c:pt>
                <c:pt idx="27">
                  <c:v>0.60441930895155249</c:v>
                </c:pt>
                <c:pt idx="28">
                  <c:v>0.62580183904755249</c:v>
                </c:pt>
                <c:pt idx="29">
                  <c:v>0.6475999137799443</c:v>
                </c:pt>
                <c:pt idx="30">
                  <c:v>0.66975124117635099</c:v>
                </c:pt>
                <c:pt idx="31">
                  <c:v>0.69220238533970013</c:v>
                </c:pt>
                <c:pt idx="32">
                  <c:v>0.71487870628327943</c:v>
                </c:pt>
                <c:pt idx="33">
                  <c:v>0.73770698190178052</c:v>
                </c:pt>
                <c:pt idx="34">
                  <c:v>0.76059185319631861</c:v>
                </c:pt>
                <c:pt idx="35">
                  <c:v>0.78343570731631618</c:v>
                </c:pt>
                <c:pt idx="36">
                  <c:v>0.806130288306389</c:v>
                </c:pt>
                <c:pt idx="37">
                  <c:v>0.82855691401854814</c:v>
                </c:pt>
                <c:pt idx="38">
                  <c:v>0.85059536463392582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'!$BD$26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'Conclusion '!$BD$28:$BD$66</c:f>
              <c:numCache>
                <c:formatCode>_-\$* #,##0.00_ ;_-\$* \-#,##0.00\ ;_-\$* "-"??_ ;_-@_ </c:formatCode>
                <c:ptCount val="39"/>
                <c:pt idx="0">
                  <c:v>0.48171556085373468</c:v>
                </c:pt>
                <c:pt idx="1">
                  <c:v>0.50155593326980108</c:v>
                </c:pt>
                <c:pt idx="2">
                  <c:v>0.52231009485450941</c:v>
                </c:pt>
                <c:pt idx="3">
                  <c:v>0.54410314143239014</c:v>
                </c:pt>
                <c:pt idx="4">
                  <c:v>0.56675563928531703</c:v>
                </c:pt>
                <c:pt idx="5">
                  <c:v>0.59028340341122354</c:v>
                </c:pt>
                <c:pt idx="6">
                  <c:v>0.61474661302179345</c:v>
                </c:pt>
                <c:pt idx="7">
                  <c:v>0.64021477468632648</c:v>
                </c:pt>
                <c:pt idx="8">
                  <c:v>0.66675043432239356</c:v>
                </c:pt>
                <c:pt idx="9">
                  <c:v>0.69428138191577593</c:v>
                </c:pt>
                <c:pt idx="10">
                  <c:v>0.72283170190600543</c:v>
                </c:pt>
                <c:pt idx="11">
                  <c:v>0.7524193318823017</c:v>
                </c:pt>
                <c:pt idx="12">
                  <c:v>0.78305257953944818</c:v>
                </c:pt>
                <c:pt idx="13">
                  <c:v>0.8147266003813658</c:v>
                </c:pt>
                <c:pt idx="14">
                  <c:v>0.8474231219217635</c:v>
                </c:pt>
                <c:pt idx="15">
                  <c:v>0.88113804822591657</c:v>
                </c:pt>
                <c:pt idx="16">
                  <c:v>0.91584117990873715</c:v>
                </c:pt>
                <c:pt idx="17">
                  <c:v>0.9514765593624358</c:v>
                </c:pt>
                <c:pt idx="18">
                  <c:v>0.98798800350537397</c:v>
                </c:pt>
                <c:pt idx="19">
                  <c:v>1.0253314810062977</c:v>
                </c:pt>
                <c:pt idx="20">
                  <c:v>1.0634038223775553</c:v>
                </c:pt>
                <c:pt idx="21">
                  <c:v>1.1021236743685303</c:v>
                </c:pt>
                <c:pt idx="22">
                  <c:v>1.1413675321452186</c:v>
                </c:pt>
                <c:pt idx="23">
                  <c:v>1.1810168488165746</c:v>
                </c:pt>
                <c:pt idx="24">
                  <c:v>1.220909083021164</c:v>
                </c:pt>
                <c:pt idx="25">
                  <c:v>1.2608781988509294</c:v>
                </c:pt>
                <c:pt idx="26">
                  <c:v>1.3007368968853628</c:v>
                </c:pt>
                <c:pt idx="27">
                  <c:v>1.3402765598847957</c:v>
                </c:pt>
                <c:pt idx="28">
                  <c:v>1.3792843467555373</c:v>
                </c:pt>
                <c:pt idx="29">
                  <c:v>1.4175183183975371</c:v>
                </c:pt>
                <c:pt idx="30">
                  <c:v>1.4547345941321561</c:v>
                </c:pt>
                <c:pt idx="31">
                  <c:v>1.4906875679429534</c:v>
                </c:pt>
                <c:pt idx="32">
                  <c:v>1.5251237326530946</c:v>
                </c:pt>
                <c:pt idx="33">
                  <c:v>1.5578076750348144</c:v>
                </c:pt>
                <c:pt idx="34">
                  <c:v>1.5885136212840043</c:v>
                </c:pt>
                <c:pt idx="35">
                  <c:v>1.6170384986159991</c:v>
                </c:pt>
                <c:pt idx="36">
                  <c:v>1.6432135741514493</c:v>
                </c:pt>
                <c:pt idx="37">
                  <c:v>1.6669090667704693</c:v>
                </c:pt>
                <c:pt idx="38">
                  <c:v>1.6880455371846701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'!$BE$26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val>
            <c:numRef>
              <c:f>'Conclusion '!$BE$28:$BE$66</c:f>
              <c:numCache>
                <c:formatCode>_-\$* #,##0.00_ ;_-\$* \-#,##0.00\ ;_-\$* "-"??_ ;_-@_ </c:formatCode>
                <c:ptCount val="39"/>
                <c:pt idx="0">
                  <c:v>1.1236767541712576</c:v>
                </c:pt>
                <c:pt idx="1">
                  <c:v>1.1734423320963938</c:v>
                </c:pt>
                <c:pt idx="2">
                  <c:v>1.2252055087648259</c:v>
                </c:pt>
                <c:pt idx="3">
                  <c:v>1.2789589825517096</c:v>
                </c:pt>
                <c:pt idx="4">
                  <c:v>1.3346771935657618</c:v>
                </c:pt>
                <c:pt idx="5">
                  <c:v>1.3924198055944281</c:v>
                </c:pt>
                <c:pt idx="6">
                  <c:v>1.4521498982423304</c:v>
                </c:pt>
                <c:pt idx="7">
                  <c:v>1.5137713454983717</c:v>
                </c:pt>
                <c:pt idx="8">
                  <c:v>1.5772165574225496</c:v>
                </c:pt>
                <c:pt idx="9">
                  <c:v>1.6424676572316264</c:v>
                </c:pt>
                <c:pt idx="10">
                  <c:v>1.7093463011194627</c:v>
                </c:pt>
                <c:pt idx="11">
                  <c:v>1.777755020032602</c:v>
                </c:pt>
                <c:pt idx="12">
                  <c:v>1.8474935284783955</c:v>
                </c:pt>
                <c:pt idx="13">
                  <c:v>1.9183871851322734</c:v>
                </c:pt>
                <c:pt idx="14">
                  <c:v>1.9901583927026476</c:v>
                </c:pt>
                <c:pt idx="15">
                  <c:v>2.0625300895937744</c:v>
                </c:pt>
                <c:pt idx="16">
                  <c:v>2.1351781424996576</c:v>
                </c:pt>
                <c:pt idx="17">
                  <c:v>2.2077298610125546</c:v>
                </c:pt>
                <c:pt idx="18">
                  <c:v>2.2798018954916186</c:v>
                </c:pt>
                <c:pt idx="19">
                  <c:v>2.3509391240842454</c:v>
                </c:pt>
                <c:pt idx="20">
                  <c:v>2.4206753787171493</c:v>
                </c:pt>
                <c:pt idx="21">
                  <c:v>2.4885303776757204</c:v>
                </c:pt>
                <c:pt idx="22">
                  <c:v>2.5539929708359153</c:v>
                </c:pt>
                <c:pt idx="23">
                  <c:v>2.6165772892502854</c:v>
                </c:pt>
                <c:pt idx="24">
                  <c:v>2.6758015930395764</c:v>
                </c:pt>
                <c:pt idx="25">
                  <c:v>2.7312161667264241</c:v>
                </c:pt>
                <c:pt idx="26">
                  <c:v>2.7824286113558383</c:v>
                </c:pt>
                <c:pt idx="27">
                  <c:v>2.8291144734150087</c:v>
                </c:pt>
                <c:pt idx="28">
                  <c:v>2.8710437822659913</c:v>
                </c:pt>
                <c:pt idx="29">
                  <c:v>2.9080858946153718</c:v>
                </c:pt>
                <c:pt idx="30">
                  <c:v>2.9402247710240719</c:v>
                </c:pt>
                <c:pt idx="31">
                  <c:v>2.9675635048024822</c:v>
                </c:pt>
                <c:pt idx="32">
                  <c:v>2.9903182667355046</c:v>
                </c:pt>
                <c:pt idx="33">
                  <c:v>3.0088140485571504</c:v>
                </c:pt>
                <c:pt idx="34">
                  <c:v>3.02346178424088</c:v>
                </c:pt>
                <c:pt idx="35">
                  <c:v>3.0347361821633978</c:v>
                </c:pt>
                <c:pt idx="36">
                  <c:v>3.0445804351872474</c:v>
                </c:pt>
                <c:pt idx="37">
                  <c:v>3.0531030244892552</c:v>
                </c:pt>
                <c:pt idx="38">
                  <c:v>3.0593083558663072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5424"/>
        <c:axId val="116137344"/>
      </c:lineChart>
      <c:catAx>
        <c:axId val="1161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Terms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6137344"/>
        <c:crosses val="autoZero"/>
        <c:auto val="1"/>
        <c:lblAlgn val="ctr"/>
        <c:lblOffset val="100"/>
        <c:noMultiLvlLbl val="0"/>
      </c:catAx>
      <c:valAx>
        <c:axId val="11613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monthly premiums</a:t>
                </a:r>
              </a:p>
            </c:rich>
          </c:tx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1613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N-year endowment NSP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'!$BK$26</c:f>
              <c:strCache>
                <c:ptCount val="1"/>
                <c:pt idx="0">
                  <c:v>20 </c:v>
                </c:pt>
              </c:strCache>
            </c:strRef>
          </c:tx>
          <c:marker>
            <c:symbol val="none"/>
          </c:marker>
          <c:val>
            <c:numRef>
              <c:f>'Conclusion '!$BK$28:$BK$66</c:f>
              <c:numCache>
                <c:formatCode>_-\$* #,##0.00_ ;_-\$* \-#,##0.00\ ;_-\$* "-"??_ ;_-@_ </c:formatCode>
                <c:ptCount val="39"/>
                <c:pt idx="0">
                  <c:v>952.38095238095252</c:v>
                </c:pt>
                <c:pt idx="1">
                  <c:v>907.07618847387459</c:v>
                </c:pt>
                <c:pt idx="2">
                  <c:v>863.97452844461372</c:v>
                </c:pt>
                <c:pt idx="3">
                  <c:v>822.97048434250019</c:v>
                </c:pt>
                <c:pt idx="4">
                  <c:v>783.96353059787475</c:v>
                </c:pt>
                <c:pt idx="5">
                  <c:v>746.85788704495212</c:v>
                </c:pt>
                <c:pt idx="6">
                  <c:v>711.56229096529319</c:v>
                </c:pt>
                <c:pt idx="7">
                  <c:v>677.99012931950142</c:v>
                </c:pt>
                <c:pt idx="8">
                  <c:v>646.05916741939075</c:v>
                </c:pt>
                <c:pt idx="9">
                  <c:v>615.69099917043718</c:v>
                </c:pt>
                <c:pt idx="10">
                  <c:v>586.81115947434887</c:v>
                </c:pt>
                <c:pt idx="11">
                  <c:v>559.34863196076856</c:v>
                </c:pt>
                <c:pt idx="12">
                  <c:v>533.2359535564616</c:v>
                </c:pt>
                <c:pt idx="13">
                  <c:v>508.40901456298138</c:v>
                </c:pt>
                <c:pt idx="14">
                  <c:v>484.80663405551468</c:v>
                </c:pt>
                <c:pt idx="15">
                  <c:v>462.37088494251327</c:v>
                </c:pt>
                <c:pt idx="16">
                  <c:v>441.04645229789065</c:v>
                </c:pt>
                <c:pt idx="17">
                  <c:v>420.7809309443669</c:v>
                </c:pt>
                <c:pt idx="18">
                  <c:v>401.52443965692049</c:v>
                </c:pt>
                <c:pt idx="19">
                  <c:v>383.22948876927501</c:v>
                </c:pt>
                <c:pt idx="20">
                  <c:v>365.85102725255899</c:v>
                </c:pt>
                <c:pt idx="21">
                  <c:v>349.34612388500642</c:v>
                </c:pt>
                <c:pt idx="22">
                  <c:v>333.67401076092005</c:v>
                </c:pt>
                <c:pt idx="23">
                  <c:v>318.7959519384338</c:v>
                </c:pt>
                <c:pt idx="24">
                  <c:v>304.675115440252</c:v>
                </c:pt>
                <c:pt idx="25">
                  <c:v>291.27659290632596</c:v>
                </c:pt>
                <c:pt idx="26">
                  <c:v>278.56713685568769</c:v>
                </c:pt>
                <c:pt idx="27">
                  <c:v>266.51506208428714</c:v>
                </c:pt>
                <c:pt idx="28">
                  <c:v>255.09038334853119</c:v>
                </c:pt>
                <c:pt idx="29">
                  <c:v>244.26457484536354</c:v>
                </c:pt>
                <c:pt idx="30">
                  <c:v>234.01057553820996</c:v>
                </c:pt>
                <c:pt idx="31">
                  <c:v>224.30267506304915</c:v>
                </c:pt>
                <c:pt idx="32">
                  <c:v>215.11641224715308</c:v>
                </c:pt>
                <c:pt idx="33">
                  <c:v>206.42856987778833</c:v>
                </c:pt>
                <c:pt idx="34">
                  <c:v>198.21715244713965</c:v>
                </c:pt>
                <c:pt idx="35">
                  <c:v>190.4611952045704</c:v>
                </c:pt>
                <c:pt idx="36">
                  <c:v>183.14075374806288</c:v>
                </c:pt>
                <c:pt idx="37">
                  <c:v>176.23688020759792</c:v>
                </c:pt>
                <c:pt idx="38">
                  <c:v>169.73159060144835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'!$BL$26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val>
            <c:numRef>
              <c:f>'Conclusion '!$BL$28:$BL$66</c:f>
              <c:numCache>
                <c:formatCode>_-\$* #,##0.00_ ;_-\$* \-#,##0.00\ ;_-\$* "-"??_ ;_-@_ </c:formatCode>
                <c:ptCount val="39"/>
                <c:pt idx="0">
                  <c:v>952.38095238095275</c:v>
                </c:pt>
                <c:pt idx="1">
                  <c:v>907.09886566681803</c:v>
                </c:pt>
                <c:pt idx="2">
                  <c:v>864.04250214538285</c:v>
                </c:pt>
                <c:pt idx="3">
                  <c:v>823.10615337728859</c:v>
                </c:pt>
                <c:pt idx="4">
                  <c:v>784.18894008471784</c:v>
                </c:pt>
                <c:pt idx="5">
                  <c:v>747.19534813186078</c:v>
                </c:pt>
                <c:pt idx="6">
                  <c:v>712.03417049932045</c:v>
                </c:pt>
                <c:pt idx="7">
                  <c:v>678.61899795980776</c:v>
                </c:pt>
                <c:pt idx="8">
                  <c:v>646.86758295050345</c:v>
                </c:pt>
                <c:pt idx="9">
                  <c:v>616.70162127361345</c:v>
                </c:pt>
                <c:pt idx="10">
                  <c:v>588.04682972287048</c:v>
                </c:pt>
                <c:pt idx="11">
                  <c:v>560.83242037441039</c:v>
                </c:pt>
                <c:pt idx="12">
                  <c:v>534.99117232731521</c:v>
                </c:pt>
                <c:pt idx="13">
                  <c:v>510.45921512109436</c:v>
                </c:pt>
                <c:pt idx="14">
                  <c:v>487.17581768178042</c:v>
                </c:pt>
                <c:pt idx="15">
                  <c:v>465.08342072660207</c:v>
                </c:pt>
                <c:pt idx="16">
                  <c:v>444.12720354339137</c:v>
                </c:pt>
                <c:pt idx="17">
                  <c:v>424.25492140861991</c:v>
                </c:pt>
                <c:pt idx="18">
                  <c:v>405.41713260939866</c:v>
                </c:pt>
                <c:pt idx="19">
                  <c:v>387.56680185784489</c:v>
                </c:pt>
                <c:pt idx="20">
                  <c:v>370.65930907286383</c:v>
                </c:pt>
                <c:pt idx="21">
                  <c:v>354.65226125430314</c:v>
                </c:pt>
                <c:pt idx="22">
                  <c:v>339.50532515373709</c:v>
                </c:pt>
                <c:pt idx="23">
                  <c:v>325.18021864874538</c:v>
                </c:pt>
                <c:pt idx="24">
                  <c:v>311.64067404722545</c:v>
                </c:pt>
                <c:pt idx="25">
                  <c:v>298.85212323974895</c:v>
                </c:pt>
                <c:pt idx="26">
                  <c:v>286.78168053721924</c:v>
                </c:pt>
                <c:pt idx="27">
                  <c:v>275.3981034004039</c:v>
                </c:pt>
                <c:pt idx="28">
                  <c:v>264.671738614768</c:v>
                </c:pt>
                <c:pt idx="29">
                  <c:v>254.57445014501451</c:v>
                </c:pt>
                <c:pt idx="30">
                  <c:v>245.07934475920558</c:v>
                </c:pt>
                <c:pt idx="31">
                  <c:v>236.16081867963655</c:v>
                </c:pt>
                <c:pt idx="32">
                  <c:v>227.79447708783985</c:v>
                </c:pt>
                <c:pt idx="33">
                  <c:v>219.95704802919499</c:v>
                </c:pt>
                <c:pt idx="34">
                  <c:v>212.62628972951649</c:v>
                </c:pt>
                <c:pt idx="35">
                  <c:v>205.78089745707092</c:v>
                </c:pt>
                <c:pt idx="36">
                  <c:v>199.40046990941278</c:v>
                </c:pt>
                <c:pt idx="37">
                  <c:v>193.46539653099819</c:v>
                </c:pt>
                <c:pt idx="38">
                  <c:v>187.95674423457723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'!$BM$26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val>
            <c:numRef>
              <c:f>'Conclusion '!$BM$28:$BM$66</c:f>
              <c:numCache>
                <c:formatCode>_-\$* #,##0.00_ ;_-\$* \-#,##0.00\ ;_-\$* "-"??_ ;_-@_ </c:formatCode>
                <c:ptCount val="39"/>
                <c:pt idx="0">
                  <c:v>952.38095238095241</c:v>
                </c:pt>
                <c:pt idx="1">
                  <c:v>907.15555779402223</c:v>
                </c:pt>
                <c:pt idx="2">
                  <c:v>864.21210733788598</c:v>
                </c:pt>
                <c:pt idx="3">
                  <c:v>823.44445993333909</c:v>
                </c:pt>
                <c:pt idx="4">
                  <c:v>784.75169159012796</c:v>
                </c:pt>
                <c:pt idx="5">
                  <c:v>748.0381492576148</c:v>
                </c:pt>
                <c:pt idx="6">
                  <c:v>713.21273089101226</c:v>
                </c:pt>
                <c:pt idx="7">
                  <c:v>680.1886152697524</c:v>
                </c:pt>
                <c:pt idx="8">
                  <c:v>648.88363926672776</c:v>
                </c:pt>
                <c:pt idx="9">
                  <c:v>619.21963879515749</c:v>
                </c:pt>
                <c:pt idx="10">
                  <c:v>591.12246340230968</c:v>
                </c:pt>
                <c:pt idx="11">
                  <c:v>564.52166363859089</c:v>
                </c:pt>
                <c:pt idx="12">
                  <c:v>539.35021298684728</c:v>
                </c:pt>
                <c:pt idx="13">
                  <c:v>515.54449352798622</c:v>
                </c:pt>
                <c:pt idx="14">
                  <c:v>493.04423495942285</c:v>
                </c:pt>
                <c:pt idx="15">
                  <c:v>471.79199137560795</c:v>
                </c:pt>
                <c:pt idx="16">
                  <c:v>451.73311274733726</c:v>
                </c:pt>
                <c:pt idx="17">
                  <c:v>432.81567966138419</c:v>
                </c:pt>
                <c:pt idx="18">
                  <c:v>414.99041387286991</c:v>
                </c:pt>
                <c:pt idx="19">
                  <c:v>398.21055841264098</c:v>
                </c:pt>
                <c:pt idx="20">
                  <c:v>382.43142162450454</c:v>
                </c:pt>
                <c:pt idx="21">
                  <c:v>367.61045469048742</c:v>
                </c:pt>
                <c:pt idx="22">
                  <c:v>353.70711786280572</c:v>
                </c:pt>
                <c:pt idx="23">
                  <c:v>340.68273738899836</c:v>
                </c:pt>
                <c:pt idx="24">
                  <c:v>328.5003514889666</c:v>
                </c:pt>
                <c:pt idx="25">
                  <c:v>317.12455557660036</c:v>
                </c:pt>
                <c:pt idx="26">
                  <c:v>306.52144640081792</c:v>
                </c:pt>
                <c:pt idx="27">
                  <c:v>296.65843478795068</c:v>
                </c:pt>
                <c:pt idx="28">
                  <c:v>287.50405739331757</c:v>
                </c:pt>
                <c:pt idx="29">
                  <c:v>279.02788816778485</c:v>
                </c:pt>
                <c:pt idx="30">
                  <c:v>271.20050962363575</c:v>
                </c:pt>
                <c:pt idx="31">
                  <c:v>263.99320891670055</c:v>
                </c:pt>
                <c:pt idx="32">
                  <c:v>257.37800551788263</c:v>
                </c:pt>
                <c:pt idx="33">
                  <c:v>251.3274255715539</c:v>
                </c:pt>
                <c:pt idx="34">
                  <c:v>245.8144825803804</c:v>
                </c:pt>
                <c:pt idx="35">
                  <c:v>240.81245789582303</c:v>
                </c:pt>
                <c:pt idx="36">
                  <c:v>236.2948675209733</c:v>
                </c:pt>
                <c:pt idx="37">
                  <c:v>232.23536122817558</c:v>
                </c:pt>
                <c:pt idx="38">
                  <c:v>228.60763206231445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'!$BN$26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'Conclusion '!$BN$28:$BN$66</c:f>
              <c:numCache>
                <c:formatCode>_-\$* #,##0.00_ ;_-\$* \-#,##0.00\ ;_-\$* "-"??_ ;_-@_ </c:formatCode>
                <c:ptCount val="39"/>
                <c:pt idx="0">
                  <c:v>952.38095238095252</c:v>
                </c:pt>
                <c:pt idx="1">
                  <c:v>907.29795976897196</c:v>
                </c:pt>
                <c:pt idx="2">
                  <c:v>864.6374257307001</c:v>
                </c:pt>
                <c:pt idx="3">
                  <c:v>824.29153071928317</c:v>
                </c:pt>
                <c:pt idx="4">
                  <c:v>786.15812872293759</c:v>
                </c:pt>
                <c:pt idx="5">
                  <c:v>750.13986051342602</c:v>
                </c:pt>
                <c:pt idx="6">
                  <c:v>716.14410530924056</c:v>
                </c:pt>
                <c:pt idx="7">
                  <c:v>684.08287017243561</c:v>
                </c:pt>
                <c:pt idx="8">
                  <c:v>653.87263841292861</c:v>
                </c:pt>
                <c:pt idx="9">
                  <c:v>625.43416639467819</c:v>
                </c:pt>
                <c:pt idx="10">
                  <c:v>598.69171077072235</c:v>
                </c:pt>
                <c:pt idx="11">
                  <c:v>573.57315987286449</c:v>
                </c:pt>
                <c:pt idx="12">
                  <c:v>550.00980700182947</c:v>
                </c:pt>
                <c:pt idx="13">
                  <c:v>527.93610794421181</c:v>
                </c:pt>
                <c:pt idx="14">
                  <c:v>507.28941993460859</c:v>
                </c:pt>
                <c:pt idx="15">
                  <c:v>488.00973933748259</c:v>
                </c:pt>
                <c:pt idx="16">
                  <c:v>470.03960697748494</c:v>
                </c:pt>
                <c:pt idx="17">
                  <c:v>453.323790775551</c:v>
                </c:pt>
                <c:pt idx="18">
                  <c:v>437.8089667057717</c:v>
                </c:pt>
                <c:pt idx="19">
                  <c:v>423.44356874906134</c:v>
                </c:pt>
                <c:pt idx="20">
                  <c:v>410.17774019460006</c:v>
                </c:pt>
                <c:pt idx="21">
                  <c:v>397.96281856031703</c:v>
                </c:pt>
                <c:pt idx="22">
                  <c:v>386.75138249054805</c:v>
                </c:pt>
                <c:pt idx="23">
                  <c:v>376.49686933900819</c:v>
                </c:pt>
                <c:pt idx="24">
                  <c:v>367.15354243346411</c:v>
                </c:pt>
                <c:pt idx="25">
                  <c:v>358.67611905138915</c:v>
                </c:pt>
                <c:pt idx="26">
                  <c:v>351.01971415746232</c:v>
                </c:pt>
                <c:pt idx="27">
                  <c:v>344.13966942827699</c:v>
                </c:pt>
                <c:pt idx="28">
                  <c:v>337.99139987865806</c:v>
                </c:pt>
                <c:pt idx="29">
                  <c:v>332.5303895375007</c:v>
                </c:pt>
                <c:pt idx="30">
                  <c:v>327.71201011593121</c:v>
                </c:pt>
                <c:pt idx="31">
                  <c:v>323.49156843146437</c:v>
                </c:pt>
                <c:pt idx="32">
                  <c:v>319.82436597850597</c:v>
                </c:pt>
                <c:pt idx="33">
                  <c:v>316.66571720372076</c:v>
                </c:pt>
                <c:pt idx="34">
                  <c:v>313.97117890867696</c:v>
                </c:pt>
                <c:pt idx="35">
                  <c:v>311.69670673075177</c:v>
                </c:pt>
                <c:pt idx="36">
                  <c:v>309.79890864507411</c:v>
                </c:pt>
                <c:pt idx="37">
                  <c:v>308.23537597661323</c:v>
                </c:pt>
                <c:pt idx="38">
                  <c:v>306.96502802456024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'!$BO$26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val>
            <c:numRef>
              <c:f>'Conclusion '!$BO$28:$BO$66</c:f>
              <c:numCache>
                <c:formatCode>_-\$* #,##0.00_ ;_-\$* \-#,##0.00\ ;_-\$* "-"??_ ;_-@_ </c:formatCode>
                <c:ptCount val="39"/>
                <c:pt idx="0">
                  <c:v>952.38095238095252</c:v>
                </c:pt>
                <c:pt idx="1">
                  <c:v>907.65351642121652</c:v>
                </c:pt>
                <c:pt idx="2">
                  <c:v>865.69534929519193</c:v>
                </c:pt>
                <c:pt idx="3">
                  <c:v>826.38973946885926</c:v>
                </c:pt>
                <c:pt idx="4">
                  <c:v>789.62514188178568</c:v>
                </c:pt>
                <c:pt idx="5">
                  <c:v>755.29471084941065</c:v>
                </c:pt>
                <c:pt idx="6">
                  <c:v>723.29613148915291</c:v>
                </c:pt>
                <c:pt idx="7">
                  <c:v>693.53105460526024</c:v>
                </c:pt>
                <c:pt idx="8">
                  <c:v>665.90452858353808</c:v>
                </c:pt>
                <c:pt idx="9">
                  <c:v>640.32473221082296</c:v>
                </c:pt>
                <c:pt idx="10">
                  <c:v>616.70288795972385</c:v>
                </c:pt>
                <c:pt idx="11">
                  <c:v>594.95234481046998</c:v>
                </c:pt>
                <c:pt idx="12">
                  <c:v>574.98866175938974</c:v>
                </c:pt>
                <c:pt idx="13">
                  <c:v>556.72892686668615</c:v>
                </c:pt>
                <c:pt idx="14">
                  <c:v>540.09169896616106</c:v>
                </c:pt>
                <c:pt idx="15">
                  <c:v>524.99634521875748</c:v>
                </c:pt>
                <c:pt idx="16">
                  <c:v>511.36294092853922</c:v>
                </c:pt>
                <c:pt idx="17">
                  <c:v>499.11196509493732</c:v>
                </c:pt>
                <c:pt idx="18">
                  <c:v>488.16402730736274</c:v>
                </c:pt>
                <c:pt idx="19">
                  <c:v>478.43986004537305</c:v>
                </c:pt>
                <c:pt idx="20">
                  <c:v>469.85999578949611</c:v>
                </c:pt>
                <c:pt idx="21">
                  <c:v>462.34485146722193</c:v>
                </c:pt>
                <c:pt idx="22">
                  <c:v>455.81483452742827</c:v>
                </c:pt>
                <c:pt idx="23">
                  <c:v>450.1903754824778</c:v>
                </c:pt>
                <c:pt idx="24">
                  <c:v>445.39233639484462</c:v>
                </c:pt>
                <c:pt idx="25">
                  <c:v>441.34228951538773</c:v>
                </c:pt>
                <c:pt idx="26">
                  <c:v>437.96296868247708</c:v>
                </c:pt>
                <c:pt idx="27">
                  <c:v>435.17885873983289</c:v>
                </c:pt>
                <c:pt idx="28">
                  <c:v>432.91680919314189</c:v>
                </c:pt>
                <c:pt idx="29">
                  <c:v>431.10676055442087</c:v>
                </c:pt>
                <c:pt idx="30">
                  <c:v>429.68242513733907</c:v>
                </c:pt>
                <c:pt idx="31">
                  <c:v>428.58198343843458</c:v>
                </c:pt>
                <c:pt idx="32">
                  <c:v>427.74871902688045</c:v>
                </c:pt>
                <c:pt idx="33">
                  <c:v>427.13152422974269</c:v>
                </c:pt>
                <c:pt idx="34">
                  <c:v>426.68529782925805</c:v>
                </c:pt>
                <c:pt idx="35">
                  <c:v>426.37112459861015</c:v>
                </c:pt>
                <c:pt idx="36">
                  <c:v>426.15626322598695</c:v>
                </c:pt>
                <c:pt idx="37">
                  <c:v>426.02325409172772</c:v>
                </c:pt>
                <c:pt idx="38">
                  <c:v>425.95674970674946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98784"/>
        <c:axId val="116200960"/>
      </c:lineChart>
      <c:catAx>
        <c:axId val="1161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Terms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6200960"/>
        <c:crosses val="autoZero"/>
        <c:auto val="1"/>
        <c:lblAlgn val="ctr"/>
        <c:lblOffset val="100"/>
        <c:noMultiLvlLbl val="0"/>
      </c:catAx>
      <c:valAx>
        <c:axId val="11620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NSP</a:t>
                </a:r>
              </a:p>
            </c:rich>
          </c:tx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16198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N-year endowment annual premiums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'!$BU$26</c:f>
              <c:strCache>
                <c:ptCount val="1"/>
                <c:pt idx="0">
                  <c:v>20 </c:v>
                </c:pt>
              </c:strCache>
            </c:strRef>
          </c:tx>
          <c:marker>
            <c:symbol val="none"/>
          </c:marker>
          <c:val>
            <c:numRef>
              <c:f>'Conclusion '!$BU$28:$BU$66</c:f>
              <c:numCache>
                <c:formatCode>_-\$* #,##0.00_ ;_-\$* \-#,##0.00\ ;_-\$* "-"??_ ;_-@_ </c:formatCode>
                <c:ptCount val="39"/>
                <c:pt idx="0">
                  <c:v>952.38095238095593</c:v>
                </c:pt>
                <c:pt idx="1">
                  <c:v>464.83353947333103</c:v>
                </c:pt>
                <c:pt idx="2">
                  <c:v>302.45544265506447</c:v>
                </c:pt>
                <c:pt idx="3">
                  <c:v>221.37026437329001</c:v>
                </c:pt>
                <c:pt idx="4">
                  <c:v>172.80229027279987</c:v>
                </c:pt>
                <c:pt idx="5">
                  <c:v>140.49286731745934</c:v>
                </c:pt>
                <c:pt idx="6">
                  <c:v>117.4739555753363</c:v>
                </c:pt>
                <c:pt idx="7">
                  <c:v>100.2616602561955</c:v>
                </c:pt>
                <c:pt idx="8">
                  <c:v>86.920522940962542</c:v>
                </c:pt>
                <c:pt idx="9">
                  <c:v>76.289181218314937</c:v>
                </c:pt>
                <c:pt idx="10">
                  <c:v>67.628613858129611</c:v>
                </c:pt>
                <c:pt idx="11">
                  <c:v>60.446082941963311</c:v>
                </c:pt>
                <c:pt idx="12">
                  <c:v>54.400480195650516</c:v>
                </c:pt>
                <c:pt idx="13">
                  <c:v>49.248163191815493</c:v>
                </c:pt>
                <c:pt idx="14">
                  <c:v>44.810418221898033</c:v>
                </c:pt>
                <c:pt idx="15">
                  <c:v>40.9532530346398</c:v>
                </c:pt>
                <c:pt idx="16">
                  <c:v>37.574163542796335</c:v>
                </c:pt>
                <c:pt idx="17">
                  <c:v>34.593452215749565</c:v>
                </c:pt>
                <c:pt idx="18">
                  <c:v>31.948190835518062</c:v>
                </c:pt>
                <c:pt idx="19">
                  <c:v>29.588028192710858</c:v>
                </c:pt>
                <c:pt idx="20">
                  <c:v>27.472215893907077</c:v>
                </c:pt>
                <c:pt idx="21">
                  <c:v>25.56740276126434</c:v>
                </c:pt>
                <c:pt idx="22">
                  <c:v>23.846043624694563</c:v>
                </c:pt>
                <c:pt idx="23">
                  <c:v>22.285187029223113</c:v>
                </c:pt>
                <c:pt idx="24">
                  <c:v>20.86555386216947</c:v>
                </c:pt>
                <c:pt idx="25">
                  <c:v>19.570842177767954</c:v>
                </c:pt>
                <c:pt idx="26">
                  <c:v>18.387160375835627</c:v>
                </c:pt>
                <c:pt idx="27">
                  <c:v>17.302595836049036</c:v>
                </c:pt>
                <c:pt idx="28">
                  <c:v>16.306892595156654</c:v>
                </c:pt>
                <c:pt idx="29">
                  <c:v>15.391162084042511</c:v>
                </c:pt>
                <c:pt idx="30">
                  <c:v>14.54766917669191</c:v>
                </c:pt>
                <c:pt idx="31">
                  <c:v>13.769648832777998</c:v>
                </c:pt>
                <c:pt idx="32">
                  <c:v>13.051156678869804</c:v>
                </c:pt>
                <c:pt idx="33">
                  <c:v>12.386952863749734</c:v>
                </c:pt>
                <c:pt idx="34">
                  <c:v>11.77240452337074</c:v>
                </c:pt>
                <c:pt idx="35">
                  <c:v>11.203392191087177</c:v>
                </c:pt>
                <c:pt idx="36">
                  <c:v>10.676243567949452</c:v>
                </c:pt>
                <c:pt idx="37">
                  <c:v>10.187676759494813</c:v>
                </c:pt>
                <c:pt idx="38">
                  <c:v>9.7347515620424652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'!$BV$26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val>
            <c:numRef>
              <c:f>'Conclusion '!$BV$28:$BV$66</c:f>
              <c:numCache>
                <c:formatCode>_-\$* #,##0.00_ ;_-\$* \-#,##0.00\ ;_-\$* "-"??_ ;_-@_ </c:formatCode>
                <c:ptCount val="39"/>
                <c:pt idx="0">
                  <c:v>952.38095238095946</c:v>
                </c:pt>
                <c:pt idx="1">
                  <c:v>464.95862929355064</c:v>
                </c:pt>
                <c:pt idx="2">
                  <c:v>302.63046690179124</c:v>
                </c:pt>
                <c:pt idx="3">
                  <c:v>221.57656618097377</c:v>
                </c:pt>
                <c:pt idx="4">
                  <c:v>173.03251508464669</c:v>
                </c:pt>
                <c:pt idx="5">
                  <c:v>140.74397207682929</c:v>
                </c:pt>
                <c:pt idx="6">
                  <c:v>117.74448770601862</c:v>
                </c:pt>
                <c:pt idx="7">
                  <c:v>100.55102875992991</c:v>
                </c:pt>
                <c:pt idx="8">
                  <c:v>87.228520375179116</c:v>
                </c:pt>
                <c:pt idx="9">
                  <c:v>76.615883343287521</c:v>
                </c:pt>
                <c:pt idx="10">
                  <c:v>67.97430389470162</c:v>
                </c:pt>
                <c:pt idx="11">
                  <c:v>60.811195933185971</c:v>
                </c:pt>
                <c:pt idx="12">
                  <c:v>54.785562326478413</c:v>
                </c:pt>
                <c:pt idx="13">
                  <c:v>49.653843812923292</c:v>
                </c:pt>
                <c:pt idx="14">
                  <c:v>45.237430801657723</c:v>
                </c:pt>
                <c:pt idx="15">
                  <c:v>41.402398834772868</c:v>
                </c:pt>
                <c:pt idx="16">
                  <c:v>38.046320289930016</c:v>
                </c:pt>
                <c:pt idx="17">
                  <c:v>35.089514537580001</c:v>
                </c:pt>
                <c:pt idx="18">
                  <c:v>32.4691120482996</c:v>
                </c:pt>
                <c:pt idx="19">
                  <c:v>30.134816416250015</c:v>
                </c:pt>
                <c:pt idx="20">
                  <c:v>28.045927338945141</c:v>
                </c:pt>
                <c:pt idx="21">
                  <c:v>26.169151765675402</c:v>
                </c:pt>
                <c:pt idx="22">
                  <c:v>24.476988022922477</c:v>
                </c:pt>
                <c:pt idx="23">
                  <c:v>22.946529939594118</c:v>
                </c:pt>
                <c:pt idx="24">
                  <c:v>21.558554577504246</c:v>
                </c:pt>
                <c:pt idx="25">
                  <c:v>20.296793243336353</c:v>
                </c:pt>
                <c:pt idx="26">
                  <c:v>19.147391659903928</c:v>
                </c:pt>
                <c:pt idx="27">
                  <c:v>18.098483403868229</c:v>
                </c:pt>
                <c:pt idx="28">
                  <c:v>17.139850032106875</c:v>
                </c:pt>
                <c:pt idx="29">
                  <c:v>16.262647378274902</c:v>
                </c:pt>
                <c:pt idx="30">
                  <c:v>15.459167672145778</c:v>
                </c:pt>
                <c:pt idx="31">
                  <c:v>14.722671401877561</c:v>
                </c:pt>
                <c:pt idx="32">
                  <c:v>14.047239666059477</c:v>
                </c:pt>
                <c:pt idx="33">
                  <c:v>13.42765179505064</c:v>
                </c:pt>
                <c:pt idx="34">
                  <c:v>12.859283061677328</c:v>
                </c:pt>
                <c:pt idx="35">
                  <c:v>12.338018971998919</c:v>
                </c:pt>
                <c:pt idx="36">
                  <c:v>11.860187415801276</c:v>
                </c:pt>
                <c:pt idx="37">
                  <c:v>11.422495563640883</c:v>
                </c:pt>
                <c:pt idx="38">
                  <c:v>11.02197584978526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'!$BW$26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val>
            <c:numRef>
              <c:f>'Conclusion '!$BW$28:$BW$66</c:f>
              <c:numCache>
                <c:formatCode>_-\$* #,##0.00_ ;_-\$* \-#,##0.00\ ;_-\$* "-"??_ ;_-@_ </c:formatCode>
                <c:ptCount val="39"/>
                <c:pt idx="0">
                  <c:v>952.38095238095241</c:v>
                </c:pt>
                <c:pt idx="1">
                  <c:v>465.27161645973007</c:v>
                </c:pt>
                <c:pt idx="2">
                  <c:v>303.06794431726473</c:v>
                </c:pt>
                <c:pt idx="3">
                  <c:v>222.09238483483298</c:v>
                </c:pt>
                <c:pt idx="4">
                  <c:v>173.60939301692838</c:v>
                </c:pt>
                <c:pt idx="5">
                  <c:v>141.37403795617715</c:v>
                </c:pt>
                <c:pt idx="6">
                  <c:v>118.42405383030912</c:v>
                </c:pt>
                <c:pt idx="7">
                  <c:v>101.27823963422833</c:v>
                </c:pt>
                <c:pt idx="8">
                  <c:v>88.002794438098064</c:v>
                </c:pt>
                <c:pt idx="9">
                  <c:v>77.437421859510252</c:v>
                </c:pt>
                <c:pt idx="10">
                  <c:v>68.843813156553651</c:v>
                </c:pt>
                <c:pt idx="11">
                  <c:v>61.729784786539504</c:v>
                </c:pt>
                <c:pt idx="12">
                  <c:v>55.754597526451988</c:v>
                </c:pt>
                <c:pt idx="13">
                  <c:v>50.674907105148485</c:v>
                </c:pt>
                <c:pt idx="14">
                  <c:v>46.312318592432696</c:v>
                </c:pt>
                <c:pt idx="15">
                  <c:v>42.533026642494775</c:v>
                </c:pt>
                <c:pt idx="16">
                  <c:v>39.23472510770636</c:v>
                </c:pt>
                <c:pt idx="17">
                  <c:v>36.337870637469912</c:v>
                </c:pt>
                <c:pt idx="18">
                  <c:v>33.779699937029847</c:v>
                </c:pt>
                <c:pt idx="19">
                  <c:v>31.510036954854762</c:v>
                </c:pt>
                <c:pt idx="20">
                  <c:v>29.488255580070415</c:v>
                </c:pt>
                <c:pt idx="21">
                  <c:v>27.681134005146163</c:v>
                </c:pt>
                <c:pt idx="22">
                  <c:v>26.061243368497415</c:v>
                </c:pt>
                <c:pt idx="23">
                  <c:v>24.605737502562256</c:v>
                </c:pt>
                <c:pt idx="24">
                  <c:v>23.29543122637979</c:v>
                </c:pt>
                <c:pt idx="25">
                  <c:v>22.114090404762521</c:v>
                </c:pt>
                <c:pt idx="26">
                  <c:v>21.047888614095875</c:v>
                </c:pt>
                <c:pt idx="27">
                  <c:v>20.084967008171279</c:v>
                </c:pt>
                <c:pt idx="28">
                  <c:v>19.21508401801443</c:v>
                </c:pt>
                <c:pt idx="29">
                  <c:v>18.429342932471435</c:v>
                </c:pt>
                <c:pt idx="30">
                  <c:v>17.71997669126899</c:v>
                </c:pt>
                <c:pt idx="31">
                  <c:v>17.080148361140303</c:v>
                </c:pt>
                <c:pt idx="32">
                  <c:v>16.503814311880962</c:v>
                </c:pt>
                <c:pt idx="33">
                  <c:v>15.98558976920064</c:v>
                </c:pt>
                <c:pt idx="34">
                  <c:v>15.520652785134185</c:v>
                </c:pt>
                <c:pt idx="35">
                  <c:v>15.104647091571401</c:v>
                </c:pt>
                <c:pt idx="36">
                  <c:v>14.733613891126744</c:v>
                </c:pt>
                <c:pt idx="37">
                  <c:v>14.403928191902367</c:v>
                </c:pt>
                <c:pt idx="38">
                  <c:v>14.112244520070838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'!$BX$26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'Conclusion '!$BX$28:$BX$66</c:f>
              <c:numCache>
                <c:formatCode>_-\$* #,##0.00_ ;_-\$* \-#,##0.00\ ;_-\$* "-"??_ ;_-@_ </c:formatCode>
                <c:ptCount val="39"/>
                <c:pt idx="0">
                  <c:v>952.38095238095423</c:v>
                </c:pt>
                <c:pt idx="1">
                  <c:v>466.05948092653182</c:v>
                </c:pt>
                <c:pt idx="2">
                  <c:v>304.16982664032372</c:v>
                </c:pt>
                <c:pt idx="3">
                  <c:v>223.39263334306958</c:v>
                </c:pt>
                <c:pt idx="4">
                  <c:v>175.06441158689239</c:v>
                </c:pt>
                <c:pt idx="5">
                  <c:v>142.96376289605803</c:v>
                </c:pt>
                <c:pt idx="6">
                  <c:v>120.13877777656425</c:v>
                </c:pt>
                <c:pt idx="7">
                  <c:v>103.11367030935119</c:v>
                </c:pt>
                <c:pt idx="8">
                  <c:v>89.957616071172154</c:v>
                </c:pt>
                <c:pt idx="9">
                  <c:v>79.512269086211674</c:v>
                </c:pt>
                <c:pt idx="10">
                  <c:v>71.040469009679782</c:v>
                </c:pt>
                <c:pt idx="11">
                  <c:v>64.050864164296982</c:v>
                </c:pt>
                <c:pt idx="12">
                  <c:v>58.203364424588216</c:v>
                </c:pt>
                <c:pt idx="13">
                  <c:v>53.255110350696086</c:v>
                </c:pt>
                <c:pt idx="14">
                  <c:v>49.028050181709432</c:v>
                </c:pt>
                <c:pt idx="15">
                  <c:v>45.388673968133332</c:v>
                </c:pt>
                <c:pt idx="16">
                  <c:v>42.234926840180599</c:v>
                </c:pt>
                <c:pt idx="17">
                  <c:v>39.487445796137109</c:v>
                </c:pt>
                <c:pt idx="18">
                  <c:v>37.083561990390443</c:v>
                </c:pt>
                <c:pt idx="19">
                  <c:v>34.973123828472055</c:v>
                </c:pt>
                <c:pt idx="20">
                  <c:v>33.115524241225287</c:v>
                </c:pt>
                <c:pt idx="21">
                  <c:v>31.477475132543404</c:v>
                </c:pt>
                <c:pt idx="22">
                  <c:v>30.031429299171712</c:v>
                </c:pt>
                <c:pt idx="23">
                  <c:v>28.754342148162422</c:v>
                </c:pt>
                <c:pt idx="24">
                  <c:v>27.62676761732995</c:v>
                </c:pt>
                <c:pt idx="25">
                  <c:v>26.632120992687454</c:v>
                </c:pt>
                <c:pt idx="26">
                  <c:v>25.756135969505088</c:v>
                </c:pt>
                <c:pt idx="27">
                  <c:v>24.986422477821023</c:v>
                </c:pt>
                <c:pt idx="28">
                  <c:v>24.312114015890884</c:v>
                </c:pt>
                <c:pt idx="29">
                  <c:v>23.72359760797881</c:v>
                </c:pt>
                <c:pt idx="30">
                  <c:v>23.212275170549113</c:v>
                </c:pt>
                <c:pt idx="31">
                  <c:v>22.770389373835496</c:v>
                </c:pt>
                <c:pt idx="32">
                  <c:v>22.39088104820426</c:v>
                </c:pt>
                <c:pt idx="33">
                  <c:v>22.067266704573356</c:v>
                </c:pt>
                <c:pt idx="34">
                  <c:v>21.793557442203372</c:v>
                </c:pt>
                <c:pt idx="35">
                  <c:v>21.564186116287942</c:v>
                </c:pt>
                <c:pt idx="36">
                  <c:v>21.373957775318264</c:v>
                </c:pt>
                <c:pt idx="37">
                  <c:v>21.218019159663143</c:v>
                </c:pt>
                <c:pt idx="38">
                  <c:v>21.091839341408932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'!$BY$26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val>
            <c:numRef>
              <c:f>'Conclusion '!$BY$28:$BY$66</c:f>
              <c:numCache>
                <c:formatCode>_-\$* #,##0.00_ ;_-\$* \-#,##0.00\ ;_-\$* "-"??_ ;_-@_ </c:formatCode>
                <c:ptCount val="39"/>
                <c:pt idx="0">
                  <c:v>952.38095238095582</c:v>
                </c:pt>
                <c:pt idx="1">
                  <c:v>468.0372694774486</c:v>
                </c:pt>
                <c:pt idx="2">
                  <c:v>306.9408828759199</c:v>
                </c:pt>
                <c:pt idx="3">
                  <c:v>226.66801049239459</c:v>
                </c:pt>
                <c:pt idx="4">
                  <c:v>178.73427256852642</c:v>
                </c:pt>
                <c:pt idx="5">
                  <c:v>146.9784937105282</c:v>
                </c:pt>
                <c:pt idx="6">
                  <c:v>124.47485144829015</c:v>
                </c:pt>
                <c:pt idx="7">
                  <c:v>107.76063549277005</c:v>
                </c:pt>
                <c:pt idx="8">
                  <c:v>94.912209740285974</c:v>
                </c:pt>
                <c:pt idx="9">
                  <c:v>84.775509036872975</c:v>
                </c:pt>
                <c:pt idx="10">
                  <c:v>76.616293903807104</c:v>
                </c:pt>
                <c:pt idx="11">
                  <c:v>69.945014310321412</c:v>
                </c:pt>
                <c:pt idx="12">
                  <c:v>64.422781232325747</c:v>
                </c:pt>
                <c:pt idx="13">
                  <c:v>59.807424590038259</c:v>
                </c:pt>
                <c:pt idx="14">
                  <c:v>55.92126142082752</c:v>
                </c:pt>
                <c:pt idx="15">
                  <c:v>52.630807597283336</c:v>
                </c:pt>
                <c:pt idx="16">
                  <c:v>49.833748346809656</c:v>
                </c:pt>
                <c:pt idx="17">
                  <c:v>47.450198002028628</c:v>
                </c:pt>
                <c:pt idx="18">
                  <c:v>45.4167102401276</c:v>
                </c:pt>
                <c:pt idx="19">
                  <c:v>43.682115892393711</c:v>
                </c:pt>
                <c:pt idx="20">
                  <c:v>42.204484355233298</c:v>
                </c:pt>
                <c:pt idx="21">
                  <c:v>40.948964328753021</c:v>
                </c:pt>
                <c:pt idx="22">
                  <c:v>39.886181557302898</c:v>
                </c:pt>
                <c:pt idx="23">
                  <c:v>38.991017930159622</c:v>
                </c:pt>
                <c:pt idx="24">
                  <c:v>38.241734234391188</c:v>
                </c:pt>
                <c:pt idx="25">
                  <c:v>37.619277611870757</c:v>
                </c:pt>
                <c:pt idx="26">
                  <c:v>37.10677108264791</c:v>
                </c:pt>
                <c:pt idx="27">
                  <c:v>36.689141541161938</c:v>
                </c:pt>
                <c:pt idx="28">
                  <c:v>36.352842909561105</c:v>
                </c:pt>
                <c:pt idx="29">
                  <c:v>36.085669395088921</c:v>
                </c:pt>
                <c:pt idx="30">
                  <c:v>35.876621667515813</c:v>
                </c:pt>
                <c:pt idx="31">
                  <c:v>35.715824994156151</c:v>
                </c:pt>
                <c:pt idx="32">
                  <c:v>35.594479728712798</c:v>
                </c:pt>
                <c:pt idx="33">
                  <c:v>35.504827464183037</c:v>
                </c:pt>
                <c:pt idx="34">
                  <c:v>35.44012989506038</c:v>
                </c:pt>
                <c:pt idx="35">
                  <c:v>35.394638862001237</c:v>
                </c:pt>
                <c:pt idx="36">
                  <c:v>35.36355647235262</c:v>
                </c:pt>
                <c:pt idx="37">
                  <c:v>35.344326696220648</c:v>
                </c:pt>
                <c:pt idx="38">
                  <c:v>35.334715176214559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50112"/>
        <c:axId val="116252032"/>
      </c:lineChart>
      <c:catAx>
        <c:axId val="1162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Terms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6252032"/>
        <c:crosses val="autoZero"/>
        <c:auto val="1"/>
        <c:lblAlgn val="ctr"/>
        <c:lblOffset val="100"/>
        <c:noMultiLvlLbl val="0"/>
      </c:catAx>
      <c:valAx>
        <c:axId val="11625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annual premiums</a:t>
                </a:r>
              </a:p>
            </c:rich>
          </c:tx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1625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N-year endowment monthly premiums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'!$BU$26</c:f>
              <c:strCache>
                <c:ptCount val="1"/>
                <c:pt idx="0">
                  <c:v>20 </c:v>
                </c:pt>
              </c:strCache>
            </c:strRef>
          </c:tx>
          <c:marker>
            <c:symbol val="none"/>
          </c:marker>
          <c:val>
            <c:numRef>
              <c:f>'Conclusion '!$BU$28:$BU$66</c:f>
              <c:numCache>
                <c:formatCode>_-\$* #,##0.00_ ;_-\$* \-#,##0.00\ ;_-\$* "-"??_ ;_-@_ </c:formatCode>
                <c:ptCount val="39"/>
                <c:pt idx="0">
                  <c:v>952.38095238095593</c:v>
                </c:pt>
                <c:pt idx="1">
                  <c:v>464.83353947333103</c:v>
                </c:pt>
                <c:pt idx="2">
                  <c:v>302.45544265506447</c:v>
                </c:pt>
                <c:pt idx="3">
                  <c:v>221.37026437329001</c:v>
                </c:pt>
                <c:pt idx="4">
                  <c:v>172.80229027279987</c:v>
                </c:pt>
                <c:pt idx="5">
                  <c:v>140.49286731745934</c:v>
                </c:pt>
                <c:pt idx="6">
                  <c:v>117.4739555753363</c:v>
                </c:pt>
                <c:pt idx="7">
                  <c:v>100.2616602561955</c:v>
                </c:pt>
                <c:pt idx="8">
                  <c:v>86.920522940962542</c:v>
                </c:pt>
                <c:pt idx="9">
                  <c:v>76.289181218314937</c:v>
                </c:pt>
                <c:pt idx="10">
                  <c:v>67.628613858129611</c:v>
                </c:pt>
                <c:pt idx="11">
                  <c:v>60.446082941963311</c:v>
                </c:pt>
                <c:pt idx="12">
                  <c:v>54.400480195650516</c:v>
                </c:pt>
                <c:pt idx="13">
                  <c:v>49.248163191815493</c:v>
                </c:pt>
                <c:pt idx="14">
                  <c:v>44.810418221898033</c:v>
                </c:pt>
                <c:pt idx="15">
                  <c:v>40.9532530346398</c:v>
                </c:pt>
                <c:pt idx="16">
                  <c:v>37.574163542796335</c:v>
                </c:pt>
                <c:pt idx="17">
                  <c:v>34.593452215749565</c:v>
                </c:pt>
                <c:pt idx="18">
                  <c:v>31.948190835518062</c:v>
                </c:pt>
                <c:pt idx="19">
                  <c:v>29.588028192710858</c:v>
                </c:pt>
                <c:pt idx="20">
                  <c:v>27.472215893907077</c:v>
                </c:pt>
                <c:pt idx="21">
                  <c:v>25.56740276126434</c:v>
                </c:pt>
                <c:pt idx="22">
                  <c:v>23.846043624694563</c:v>
                </c:pt>
                <c:pt idx="23">
                  <c:v>22.285187029223113</c:v>
                </c:pt>
                <c:pt idx="24">
                  <c:v>20.86555386216947</c:v>
                </c:pt>
                <c:pt idx="25">
                  <c:v>19.570842177767954</c:v>
                </c:pt>
                <c:pt idx="26">
                  <c:v>18.387160375835627</c:v>
                </c:pt>
                <c:pt idx="27">
                  <c:v>17.302595836049036</c:v>
                </c:pt>
                <c:pt idx="28">
                  <c:v>16.306892595156654</c:v>
                </c:pt>
                <c:pt idx="29">
                  <c:v>15.391162084042511</c:v>
                </c:pt>
                <c:pt idx="30">
                  <c:v>14.54766917669191</c:v>
                </c:pt>
                <c:pt idx="31">
                  <c:v>13.769648832777998</c:v>
                </c:pt>
                <c:pt idx="32">
                  <c:v>13.051156678869804</c:v>
                </c:pt>
                <c:pt idx="33">
                  <c:v>12.386952863749734</c:v>
                </c:pt>
                <c:pt idx="34">
                  <c:v>11.77240452337074</c:v>
                </c:pt>
                <c:pt idx="35">
                  <c:v>11.203392191087177</c:v>
                </c:pt>
                <c:pt idx="36">
                  <c:v>10.676243567949452</c:v>
                </c:pt>
                <c:pt idx="37">
                  <c:v>10.187676759494813</c:v>
                </c:pt>
                <c:pt idx="38">
                  <c:v>9.7347515620424652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'!$BV$26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val>
            <c:numRef>
              <c:f>'Conclusion '!$BV$28:$BV$66</c:f>
              <c:numCache>
                <c:formatCode>_-\$* #,##0.00_ ;_-\$* \-#,##0.00\ ;_-\$* "-"??_ ;_-@_ </c:formatCode>
                <c:ptCount val="39"/>
                <c:pt idx="0">
                  <c:v>952.38095238095946</c:v>
                </c:pt>
                <c:pt idx="1">
                  <c:v>464.95862929355064</c:v>
                </c:pt>
                <c:pt idx="2">
                  <c:v>302.63046690179124</c:v>
                </c:pt>
                <c:pt idx="3">
                  <c:v>221.57656618097377</c:v>
                </c:pt>
                <c:pt idx="4">
                  <c:v>173.03251508464669</c:v>
                </c:pt>
                <c:pt idx="5">
                  <c:v>140.74397207682929</c:v>
                </c:pt>
                <c:pt idx="6">
                  <c:v>117.74448770601862</c:v>
                </c:pt>
                <c:pt idx="7">
                  <c:v>100.55102875992991</c:v>
                </c:pt>
                <c:pt idx="8">
                  <c:v>87.228520375179116</c:v>
                </c:pt>
                <c:pt idx="9">
                  <c:v>76.615883343287521</c:v>
                </c:pt>
                <c:pt idx="10">
                  <c:v>67.97430389470162</c:v>
                </c:pt>
                <c:pt idx="11">
                  <c:v>60.811195933185971</c:v>
                </c:pt>
                <c:pt idx="12">
                  <c:v>54.785562326478413</c:v>
                </c:pt>
                <c:pt idx="13">
                  <c:v>49.653843812923292</c:v>
                </c:pt>
                <c:pt idx="14">
                  <c:v>45.237430801657723</c:v>
                </c:pt>
                <c:pt idx="15">
                  <c:v>41.402398834772868</c:v>
                </c:pt>
                <c:pt idx="16">
                  <c:v>38.046320289930016</c:v>
                </c:pt>
                <c:pt idx="17">
                  <c:v>35.089514537580001</c:v>
                </c:pt>
                <c:pt idx="18">
                  <c:v>32.4691120482996</c:v>
                </c:pt>
                <c:pt idx="19">
                  <c:v>30.134816416250015</c:v>
                </c:pt>
                <c:pt idx="20">
                  <c:v>28.045927338945141</c:v>
                </c:pt>
                <c:pt idx="21">
                  <c:v>26.169151765675402</c:v>
                </c:pt>
                <c:pt idx="22">
                  <c:v>24.476988022922477</c:v>
                </c:pt>
                <c:pt idx="23">
                  <c:v>22.946529939594118</c:v>
                </c:pt>
                <c:pt idx="24">
                  <c:v>21.558554577504246</c:v>
                </c:pt>
                <c:pt idx="25">
                  <c:v>20.296793243336353</c:v>
                </c:pt>
                <c:pt idx="26">
                  <c:v>19.147391659903928</c:v>
                </c:pt>
                <c:pt idx="27">
                  <c:v>18.098483403868229</c:v>
                </c:pt>
                <c:pt idx="28">
                  <c:v>17.139850032106875</c:v>
                </c:pt>
                <c:pt idx="29">
                  <c:v>16.262647378274902</c:v>
                </c:pt>
                <c:pt idx="30">
                  <c:v>15.459167672145778</c:v>
                </c:pt>
                <c:pt idx="31">
                  <c:v>14.722671401877561</c:v>
                </c:pt>
                <c:pt idx="32">
                  <c:v>14.047239666059477</c:v>
                </c:pt>
                <c:pt idx="33">
                  <c:v>13.42765179505064</c:v>
                </c:pt>
                <c:pt idx="34">
                  <c:v>12.859283061677328</c:v>
                </c:pt>
                <c:pt idx="35">
                  <c:v>12.338018971998919</c:v>
                </c:pt>
                <c:pt idx="36">
                  <c:v>11.860187415801276</c:v>
                </c:pt>
                <c:pt idx="37">
                  <c:v>11.422495563640883</c:v>
                </c:pt>
                <c:pt idx="38">
                  <c:v>11.02197584978526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'!$BW$26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val>
            <c:numRef>
              <c:f>'Conclusion '!$BW$28:$BW$66</c:f>
              <c:numCache>
                <c:formatCode>_-\$* #,##0.00_ ;_-\$* \-#,##0.00\ ;_-\$* "-"??_ ;_-@_ </c:formatCode>
                <c:ptCount val="39"/>
                <c:pt idx="0">
                  <c:v>952.38095238095241</c:v>
                </c:pt>
                <c:pt idx="1">
                  <c:v>465.27161645973007</c:v>
                </c:pt>
                <c:pt idx="2">
                  <c:v>303.06794431726473</c:v>
                </c:pt>
                <c:pt idx="3">
                  <c:v>222.09238483483298</c:v>
                </c:pt>
                <c:pt idx="4">
                  <c:v>173.60939301692838</c:v>
                </c:pt>
                <c:pt idx="5">
                  <c:v>141.37403795617715</c:v>
                </c:pt>
                <c:pt idx="6">
                  <c:v>118.42405383030912</c:v>
                </c:pt>
                <c:pt idx="7">
                  <c:v>101.27823963422833</c:v>
                </c:pt>
                <c:pt idx="8">
                  <c:v>88.002794438098064</c:v>
                </c:pt>
                <c:pt idx="9">
                  <c:v>77.437421859510252</c:v>
                </c:pt>
                <c:pt idx="10">
                  <c:v>68.843813156553651</c:v>
                </c:pt>
                <c:pt idx="11">
                  <c:v>61.729784786539504</c:v>
                </c:pt>
                <c:pt idx="12">
                  <c:v>55.754597526451988</c:v>
                </c:pt>
                <c:pt idx="13">
                  <c:v>50.674907105148485</c:v>
                </c:pt>
                <c:pt idx="14">
                  <c:v>46.312318592432696</c:v>
                </c:pt>
                <c:pt idx="15">
                  <c:v>42.533026642494775</c:v>
                </c:pt>
                <c:pt idx="16">
                  <c:v>39.23472510770636</c:v>
                </c:pt>
                <c:pt idx="17">
                  <c:v>36.337870637469912</c:v>
                </c:pt>
                <c:pt idx="18">
                  <c:v>33.779699937029847</c:v>
                </c:pt>
                <c:pt idx="19">
                  <c:v>31.510036954854762</c:v>
                </c:pt>
                <c:pt idx="20">
                  <c:v>29.488255580070415</c:v>
                </c:pt>
                <c:pt idx="21">
                  <c:v>27.681134005146163</c:v>
                </c:pt>
                <c:pt idx="22">
                  <c:v>26.061243368497415</c:v>
                </c:pt>
                <c:pt idx="23">
                  <c:v>24.605737502562256</c:v>
                </c:pt>
                <c:pt idx="24">
                  <c:v>23.29543122637979</c:v>
                </c:pt>
                <c:pt idx="25">
                  <c:v>22.114090404762521</c:v>
                </c:pt>
                <c:pt idx="26">
                  <c:v>21.047888614095875</c:v>
                </c:pt>
                <c:pt idx="27">
                  <c:v>20.084967008171279</c:v>
                </c:pt>
                <c:pt idx="28">
                  <c:v>19.21508401801443</c:v>
                </c:pt>
                <c:pt idx="29">
                  <c:v>18.429342932471435</c:v>
                </c:pt>
                <c:pt idx="30">
                  <c:v>17.71997669126899</c:v>
                </c:pt>
                <c:pt idx="31">
                  <c:v>17.080148361140303</c:v>
                </c:pt>
                <c:pt idx="32">
                  <c:v>16.503814311880962</c:v>
                </c:pt>
                <c:pt idx="33">
                  <c:v>15.98558976920064</c:v>
                </c:pt>
                <c:pt idx="34">
                  <c:v>15.520652785134185</c:v>
                </c:pt>
                <c:pt idx="35">
                  <c:v>15.104647091571401</c:v>
                </c:pt>
                <c:pt idx="36">
                  <c:v>14.733613891126744</c:v>
                </c:pt>
                <c:pt idx="37">
                  <c:v>14.403928191902367</c:v>
                </c:pt>
                <c:pt idx="38">
                  <c:v>14.112244520070838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'!$BX$26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'Conclusion '!$BX$28:$BX$66</c:f>
              <c:numCache>
                <c:formatCode>_-\$* #,##0.00_ ;_-\$* \-#,##0.00\ ;_-\$* "-"??_ ;_-@_ </c:formatCode>
                <c:ptCount val="39"/>
                <c:pt idx="0">
                  <c:v>952.38095238095423</c:v>
                </c:pt>
                <c:pt idx="1">
                  <c:v>466.05948092653182</c:v>
                </c:pt>
                <c:pt idx="2">
                  <c:v>304.16982664032372</c:v>
                </c:pt>
                <c:pt idx="3">
                  <c:v>223.39263334306958</c:v>
                </c:pt>
                <c:pt idx="4">
                  <c:v>175.06441158689239</c:v>
                </c:pt>
                <c:pt idx="5">
                  <c:v>142.96376289605803</c:v>
                </c:pt>
                <c:pt idx="6">
                  <c:v>120.13877777656425</c:v>
                </c:pt>
                <c:pt idx="7">
                  <c:v>103.11367030935119</c:v>
                </c:pt>
                <c:pt idx="8">
                  <c:v>89.957616071172154</c:v>
                </c:pt>
                <c:pt idx="9">
                  <c:v>79.512269086211674</c:v>
                </c:pt>
                <c:pt idx="10">
                  <c:v>71.040469009679782</c:v>
                </c:pt>
                <c:pt idx="11">
                  <c:v>64.050864164296982</c:v>
                </c:pt>
                <c:pt idx="12">
                  <c:v>58.203364424588216</c:v>
                </c:pt>
                <c:pt idx="13">
                  <c:v>53.255110350696086</c:v>
                </c:pt>
                <c:pt idx="14">
                  <c:v>49.028050181709432</c:v>
                </c:pt>
                <c:pt idx="15">
                  <c:v>45.388673968133332</c:v>
                </c:pt>
                <c:pt idx="16">
                  <c:v>42.234926840180599</c:v>
                </c:pt>
                <c:pt idx="17">
                  <c:v>39.487445796137109</c:v>
                </c:pt>
                <c:pt idx="18">
                  <c:v>37.083561990390443</c:v>
                </c:pt>
                <c:pt idx="19">
                  <c:v>34.973123828472055</c:v>
                </c:pt>
                <c:pt idx="20">
                  <c:v>33.115524241225287</c:v>
                </c:pt>
                <c:pt idx="21">
                  <c:v>31.477475132543404</c:v>
                </c:pt>
                <c:pt idx="22">
                  <c:v>30.031429299171712</c:v>
                </c:pt>
                <c:pt idx="23">
                  <c:v>28.754342148162422</c:v>
                </c:pt>
                <c:pt idx="24">
                  <c:v>27.62676761732995</c:v>
                </c:pt>
                <c:pt idx="25">
                  <c:v>26.632120992687454</c:v>
                </c:pt>
                <c:pt idx="26">
                  <c:v>25.756135969505088</c:v>
                </c:pt>
                <c:pt idx="27">
                  <c:v>24.986422477821023</c:v>
                </c:pt>
                <c:pt idx="28">
                  <c:v>24.312114015890884</c:v>
                </c:pt>
                <c:pt idx="29">
                  <c:v>23.72359760797881</c:v>
                </c:pt>
                <c:pt idx="30">
                  <c:v>23.212275170549113</c:v>
                </c:pt>
                <c:pt idx="31">
                  <c:v>22.770389373835496</c:v>
                </c:pt>
                <c:pt idx="32">
                  <c:v>22.39088104820426</c:v>
                </c:pt>
                <c:pt idx="33">
                  <c:v>22.067266704573356</c:v>
                </c:pt>
                <c:pt idx="34">
                  <c:v>21.793557442203372</c:v>
                </c:pt>
                <c:pt idx="35">
                  <c:v>21.564186116287942</c:v>
                </c:pt>
                <c:pt idx="36">
                  <c:v>21.373957775318264</c:v>
                </c:pt>
                <c:pt idx="37">
                  <c:v>21.218019159663143</c:v>
                </c:pt>
                <c:pt idx="38">
                  <c:v>21.091839341408932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'!$BY$26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val>
            <c:numRef>
              <c:f>'Conclusion '!$BY$28:$BY$66</c:f>
              <c:numCache>
                <c:formatCode>_-\$* #,##0.00_ ;_-\$* \-#,##0.00\ ;_-\$* "-"??_ ;_-@_ </c:formatCode>
                <c:ptCount val="39"/>
                <c:pt idx="0">
                  <c:v>952.38095238095582</c:v>
                </c:pt>
                <c:pt idx="1">
                  <c:v>468.0372694774486</c:v>
                </c:pt>
                <c:pt idx="2">
                  <c:v>306.9408828759199</c:v>
                </c:pt>
                <c:pt idx="3">
                  <c:v>226.66801049239459</c:v>
                </c:pt>
                <c:pt idx="4">
                  <c:v>178.73427256852642</c:v>
                </c:pt>
                <c:pt idx="5">
                  <c:v>146.9784937105282</c:v>
                </c:pt>
                <c:pt idx="6">
                  <c:v>124.47485144829015</c:v>
                </c:pt>
                <c:pt idx="7">
                  <c:v>107.76063549277005</c:v>
                </c:pt>
                <c:pt idx="8">
                  <c:v>94.912209740285974</c:v>
                </c:pt>
                <c:pt idx="9">
                  <c:v>84.775509036872975</c:v>
                </c:pt>
                <c:pt idx="10">
                  <c:v>76.616293903807104</c:v>
                </c:pt>
                <c:pt idx="11">
                  <c:v>69.945014310321412</c:v>
                </c:pt>
                <c:pt idx="12">
                  <c:v>64.422781232325747</c:v>
                </c:pt>
                <c:pt idx="13">
                  <c:v>59.807424590038259</c:v>
                </c:pt>
                <c:pt idx="14">
                  <c:v>55.92126142082752</c:v>
                </c:pt>
                <c:pt idx="15">
                  <c:v>52.630807597283336</c:v>
                </c:pt>
                <c:pt idx="16">
                  <c:v>49.833748346809656</c:v>
                </c:pt>
                <c:pt idx="17">
                  <c:v>47.450198002028628</c:v>
                </c:pt>
                <c:pt idx="18">
                  <c:v>45.4167102401276</c:v>
                </c:pt>
                <c:pt idx="19">
                  <c:v>43.682115892393711</c:v>
                </c:pt>
                <c:pt idx="20">
                  <c:v>42.204484355233298</c:v>
                </c:pt>
                <c:pt idx="21">
                  <c:v>40.948964328753021</c:v>
                </c:pt>
                <c:pt idx="22">
                  <c:v>39.886181557302898</c:v>
                </c:pt>
                <c:pt idx="23">
                  <c:v>38.991017930159622</c:v>
                </c:pt>
                <c:pt idx="24">
                  <c:v>38.241734234391188</c:v>
                </c:pt>
                <c:pt idx="25">
                  <c:v>37.619277611870757</c:v>
                </c:pt>
                <c:pt idx="26">
                  <c:v>37.10677108264791</c:v>
                </c:pt>
                <c:pt idx="27">
                  <c:v>36.689141541161938</c:v>
                </c:pt>
                <c:pt idx="28">
                  <c:v>36.352842909561105</c:v>
                </c:pt>
                <c:pt idx="29">
                  <c:v>36.085669395088921</c:v>
                </c:pt>
                <c:pt idx="30">
                  <c:v>35.876621667515813</c:v>
                </c:pt>
                <c:pt idx="31">
                  <c:v>35.715824994156151</c:v>
                </c:pt>
                <c:pt idx="32">
                  <c:v>35.594479728712798</c:v>
                </c:pt>
                <c:pt idx="33">
                  <c:v>35.504827464183037</c:v>
                </c:pt>
                <c:pt idx="34">
                  <c:v>35.44012989506038</c:v>
                </c:pt>
                <c:pt idx="35">
                  <c:v>35.394638862001237</c:v>
                </c:pt>
                <c:pt idx="36">
                  <c:v>35.36355647235262</c:v>
                </c:pt>
                <c:pt idx="37">
                  <c:v>35.344326696220648</c:v>
                </c:pt>
                <c:pt idx="38">
                  <c:v>35.334715176214559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24448"/>
        <c:axId val="120034816"/>
      </c:lineChart>
      <c:catAx>
        <c:axId val="1200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Terms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20034816"/>
        <c:crosses val="autoZero"/>
        <c:auto val="1"/>
        <c:lblAlgn val="ctr"/>
        <c:lblOffset val="100"/>
        <c:noMultiLvlLbl val="0"/>
      </c:catAx>
      <c:valAx>
        <c:axId val="12003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annual premiums</a:t>
                </a:r>
              </a:p>
            </c:rich>
          </c:tx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2002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N-year</a:t>
            </a:r>
            <a:r>
              <a:rPr lang="en-US" altLang="zh-CN" baseline="0"/>
              <a:t> pure endowment NSP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'!$CN$26</c:f>
              <c:strCache>
                <c:ptCount val="1"/>
                <c:pt idx="0">
                  <c:v>20 </c:v>
                </c:pt>
              </c:strCache>
            </c:strRef>
          </c:tx>
          <c:marker>
            <c:symbol val="none"/>
          </c:marker>
          <c:val>
            <c:numRef>
              <c:f>'Conclusion '!$CN$28:$CN$66</c:f>
              <c:numCache>
                <c:formatCode>_-\$* #,##0.00_ ;_-\$* \-#,##0.00\ ;_-\$* "-"??_ ;_-@_ </c:formatCode>
                <c:ptCount val="39"/>
                <c:pt idx="0">
                  <c:v>951.40004204863351</c:v>
                </c:pt>
                <c:pt idx="1">
                  <c:v>905.1348606144835</c:v>
                </c:pt>
                <c:pt idx="2">
                  <c:v>861.08492614437887</c:v>
                </c:pt>
                <c:pt idx="3">
                  <c:v>819.14602863713139</c:v>
                </c:pt>
                <c:pt idx="4">
                  <c:v>779.2185146113826</c:v>
                </c:pt>
                <c:pt idx="5">
                  <c:v>741.20751767283559</c:v>
                </c:pt>
                <c:pt idx="6">
                  <c:v>705.01539456162163</c:v>
                </c:pt>
                <c:pt idx="7">
                  <c:v>670.55019990233029</c:v>
                </c:pt>
                <c:pt idx="8">
                  <c:v>637.73153322802102</c:v>
                </c:pt>
                <c:pt idx="9">
                  <c:v>606.47663361785942</c:v>
                </c:pt>
                <c:pt idx="10">
                  <c:v>576.71307778518769</c:v>
                </c:pt>
                <c:pt idx="11">
                  <c:v>548.36624649044006</c:v>
                </c:pt>
                <c:pt idx="12">
                  <c:v>521.36571886309264</c:v>
                </c:pt>
                <c:pt idx="13">
                  <c:v>495.64999065679876</c:v>
                </c:pt>
                <c:pt idx="14">
                  <c:v>471.15073137302829</c:v>
                </c:pt>
                <c:pt idx="15">
                  <c:v>447.81308553707635</c:v>
                </c:pt>
                <c:pt idx="16">
                  <c:v>425.57594842399538</c:v>
                </c:pt>
                <c:pt idx="17">
                  <c:v>404.38631703637532</c:v>
                </c:pt>
                <c:pt idx="18">
                  <c:v>384.19396864055506</c:v>
                </c:pt>
                <c:pt idx="19">
                  <c:v>364.94769185103718</c:v>
                </c:pt>
                <c:pt idx="20">
                  <c:v>346.60297071860106</c:v>
                </c:pt>
                <c:pt idx="21">
                  <c:v>329.11437560581379</c:v>
                </c:pt>
                <c:pt idx="22">
                  <c:v>312.43923527221267</c:v>
                </c:pt>
                <c:pt idx="23">
                  <c:v>296.53756646181802</c:v>
                </c:pt>
                <c:pt idx="24">
                  <c:v>281.36897321244646</c:v>
                </c:pt>
                <c:pt idx="25">
                  <c:v>266.8985770634049</c:v>
                </c:pt>
                <c:pt idx="26">
                  <c:v>253.09357019941231</c:v>
                </c:pt>
                <c:pt idx="27">
                  <c:v>239.918253450874</c:v>
                </c:pt>
                <c:pt idx="28">
                  <c:v>227.34197856652165</c:v>
                </c:pt>
                <c:pt idx="29">
                  <c:v>215.33398545022504</c:v>
                </c:pt>
                <c:pt idx="30">
                  <c:v>203.86590997837715</c:v>
                </c:pt>
                <c:pt idx="31">
                  <c:v>192.91151913381762</c:v>
                </c:pt>
                <c:pt idx="32">
                  <c:v>182.44468975665919</c:v>
                </c:pt>
                <c:pt idx="33">
                  <c:v>172.43976604362257</c:v>
                </c:pt>
                <c:pt idx="34">
                  <c:v>162.87510209395455</c:v>
                </c:pt>
                <c:pt idx="35">
                  <c:v>153.72927058665687</c:v>
                </c:pt>
                <c:pt idx="36">
                  <c:v>144.98134434976555</c:v>
                </c:pt>
                <c:pt idx="37">
                  <c:v>136.61108172914081</c:v>
                </c:pt>
                <c:pt idx="38">
                  <c:v>128.59915991589503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'!$CO$26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val>
            <c:numRef>
              <c:f>'Conclusion '!$CO$28:$CO$66</c:f>
              <c:numCache>
                <c:formatCode>_-\$* #,##0.00_ ;_-\$* \-#,##0.00\ ;_-\$* "-"??_ ;_-@_ </c:formatCode>
                <c:ptCount val="39"/>
                <c:pt idx="0">
                  <c:v>950.92382099682732</c:v>
                </c:pt>
                <c:pt idx="1">
                  <c:v>904.18363395013364</c:v>
                </c:pt>
                <c:pt idx="2">
                  <c:v>859.66332412998622</c:v>
                </c:pt>
                <c:pt idx="3">
                  <c:v>817.26147914398859</c:v>
                </c:pt>
                <c:pt idx="4">
                  <c:v>776.86543100999359</c:v>
                </c:pt>
                <c:pt idx="5">
                  <c:v>738.38473028334852</c:v>
                </c:pt>
                <c:pt idx="6">
                  <c:v>701.71862332976627</c:v>
                </c:pt>
                <c:pt idx="7">
                  <c:v>666.77971519539051</c:v>
                </c:pt>
                <c:pt idx="8">
                  <c:v>633.48519521468575</c:v>
                </c:pt>
                <c:pt idx="9">
                  <c:v>601.75062256560159</c:v>
                </c:pt>
                <c:pt idx="10">
                  <c:v>571.50259631766016</c:v>
                </c:pt>
                <c:pt idx="11">
                  <c:v>542.66620898899885</c:v>
                </c:pt>
                <c:pt idx="12">
                  <c:v>515.17110133064159</c:v>
                </c:pt>
                <c:pt idx="13">
                  <c:v>488.95134622559294</c:v>
                </c:pt>
                <c:pt idx="14">
                  <c:v>463.94033605874569</c:v>
                </c:pt>
                <c:pt idx="15">
                  <c:v>440.0805608474235</c:v>
                </c:pt>
                <c:pt idx="16">
                  <c:v>417.31792483020274</c:v>
                </c:pt>
                <c:pt idx="17">
                  <c:v>395.5935647836456</c:v>
                </c:pt>
                <c:pt idx="18">
                  <c:v>374.85694578262962</c:v>
                </c:pt>
                <c:pt idx="19">
                  <c:v>355.0573484846027</c:v>
                </c:pt>
                <c:pt idx="20">
                  <c:v>336.14800418977552</c:v>
                </c:pt>
                <c:pt idx="21">
                  <c:v>318.08565811188549</c:v>
                </c:pt>
                <c:pt idx="22">
                  <c:v>300.82723660482765</c:v>
                </c:pt>
                <c:pt idx="23">
                  <c:v>284.33043663191944</c:v>
                </c:pt>
                <c:pt idx="24">
                  <c:v>268.55956695700513</c:v>
                </c:pt>
                <c:pt idx="25">
                  <c:v>253.47929675312369</c:v>
                </c:pt>
                <c:pt idx="26">
                  <c:v>239.05511987312318</c:v>
                </c:pt>
                <c:pt idx="27">
                  <c:v>225.25366049835216</c:v>
                </c:pt>
                <c:pt idx="28">
                  <c:v>212.04305786482331</c:v>
                </c:pt>
                <c:pt idx="29">
                  <c:v>199.39721310198757</c:v>
                </c:pt>
                <c:pt idx="30">
                  <c:v>187.28904767094798</c:v>
                </c:pt>
                <c:pt idx="31">
                  <c:v>175.69317342773121</c:v>
                </c:pt>
                <c:pt idx="32">
                  <c:v>164.58601023154239</c:v>
                </c:pt>
                <c:pt idx="33">
                  <c:v>153.94592429324888</c:v>
                </c:pt>
                <c:pt idx="34">
                  <c:v>143.75323772135803</c:v>
                </c:pt>
                <c:pt idx="35">
                  <c:v>133.98897850082076</c:v>
                </c:pt>
                <c:pt idx="36">
                  <c:v>124.63654094670638</c:v>
                </c:pt>
                <c:pt idx="37">
                  <c:v>115.68169822484026</c:v>
                </c:pt>
                <c:pt idx="38">
                  <c:v>107.11134227715002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'!$CP$26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val>
            <c:numRef>
              <c:f>'Conclusion '!$CP$28:$CP$66</c:f>
              <c:numCache>
                <c:formatCode>_-\$* #,##0.00_ ;_-\$* \-#,##0.00\ ;_-\$* "-"??_ ;_-@_ </c:formatCode>
                <c:ptCount val="39"/>
                <c:pt idx="0">
                  <c:v>949.73328632552625</c:v>
                </c:pt>
                <c:pt idx="1">
                  <c:v>901.81245957886551</c:v>
                </c:pt>
                <c:pt idx="2">
                  <c:v>856.12059549548508</c:v>
                </c:pt>
                <c:pt idx="3">
                  <c:v>812.54813520743528</c:v>
                </c:pt>
                <c:pt idx="4">
                  <c:v>770.98438898277641</c:v>
                </c:pt>
                <c:pt idx="5">
                  <c:v>731.33378569865431</c:v>
                </c:pt>
                <c:pt idx="6">
                  <c:v>693.50642804645815</c:v>
                </c:pt>
                <c:pt idx="7">
                  <c:v>657.40449606351478</c:v>
                </c:pt>
                <c:pt idx="8">
                  <c:v>622.94400990297845</c:v>
                </c:pt>
                <c:pt idx="9">
                  <c:v>590.04068324980426</c:v>
                </c:pt>
                <c:pt idx="10">
                  <c:v>558.61679503809626</c:v>
                </c:pt>
                <c:pt idx="11">
                  <c:v>528.60046368661358</c:v>
                </c:pt>
                <c:pt idx="12">
                  <c:v>499.9201086360855</c:v>
                </c:pt>
                <c:pt idx="13">
                  <c:v>472.50542993982913</c:v>
                </c:pt>
                <c:pt idx="14">
                  <c:v>446.297115260113</c:v>
                </c:pt>
                <c:pt idx="15">
                  <c:v>421.23645119368342</c:v>
                </c:pt>
                <c:pt idx="16">
                  <c:v>397.26609480501509</c:v>
                </c:pt>
                <c:pt idx="17">
                  <c:v>374.33058155880076</c:v>
                </c:pt>
                <c:pt idx="18">
                  <c:v>352.37696466480486</c:v>
                </c:pt>
                <c:pt idx="19">
                  <c:v>331.36187255086662</c:v>
                </c:pt>
                <c:pt idx="20">
                  <c:v>311.24030561435796</c:v>
                </c:pt>
                <c:pt idx="21">
                  <c:v>291.97007338131596</c:v>
                </c:pt>
                <c:pt idx="22">
                  <c:v>273.51198994995571</c:v>
                </c:pt>
                <c:pt idx="23">
                  <c:v>255.83010390066701</c:v>
                </c:pt>
                <c:pt idx="24">
                  <c:v>238.89171415969142</c:v>
                </c:pt>
                <c:pt idx="25">
                  <c:v>222.66529269143138</c:v>
                </c:pt>
                <c:pt idx="26">
                  <c:v>207.12324387021096</c:v>
                </c:pt>
                <c:pt idx="27">
                  <c:v>192.24192528729603</c:v>
                </c:pt>
                <c:pt idx="28">
                  <c:v>177.99955373618735</c:v>
                </c:pt>
                <c:pt idx="29">
                  <c:v>164.37494942713133</c:v>
                </c:pt>
                <c:pt idx="30">
                  <c:v>151.3533148456394</c:v>
                </c:pt>
                <c:pt idx="31">
                  <c:v>138.91927137517621</c:v>
                </c:pt>
                <c:pt idx="32">
                  <c:v>127.06217887290214</c:v>
                </c:pt>
                <c:pt idx="33">
                  <c:v>115.77180281464427</c:v>
                </c:pt>
                <c:pt idx="34">
                  <c:v>105.04251837570447</c:v>
                </c:pt>
                <c:pt idx="35">
                  <c:v>94.869397871844768</c:v>
                </c:pt>
                <c:pt idx="36">
                  <c:v>85.249632148752454</c:v>
                </c:pt>
                <c:pt idx="37">
                  <c:v>76.182312483082995</c:v>
                </c:pt>
                <c:pt idx="38">
                  <c:v>67.666583731545714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'!$CQ$26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'Conclusion '!$CQ$28:$CQ$66</c:f>
              <c:numCache>
                <c:formatCode>_-\$* #,##0.00_ ;_-\$* \-#,##0.00\ ;_-\$* "-"??_ ;_-@_ </c:formatCode>
                <c:ptCount val="39"/>
                <c:pt idx="0">
                  <c:v>946.74284485159126</c:v>
                </c:pt>
                <c:pt idx="1">
                  <c:v>895.8712148037107</c:v>
                </c:pt>
                <c:pt idx="2">
                  <c:v>847.26379523975208</c:v>
                </c:pt>
                <c:pt idx="3">
                  <c:v>800.80144192326043</c:v>
                </c:pt>
                <c:pt idx="4">
                  <c:v>756.38363239974285</c:v>
                </c:pt>
                <c:pt idx="5">
                  <c:v>713.91085928789335</c:v>
                </c:pt>
                <c:pt idx="6">
                  <c:v>673.28593787290674</c:v>
                </c:pt>
                <c:pt idx="7">
                  <c:v>634.41486694964271</c:v>
                </c:pt>
                <c:pt idx="8">
                  <c:v>597.20791238325467</c:v>
                </c:pt>
                <c:pt idx="9">
                  <c:v>561.59156810307377</c:v>
                </c:pt>
                <c:pt idx="10">
                  <c:v>527.48956885501525</c:v>
                </c:pt>
                <c:pt idx="11">
                  <c:v>494.83041029173444</c:v>
                </c:pt>
                <c:pt idx="12">
                  <c:v>463.5476802099754</c:v>
                </c:pt>
                <c:pt idx="13">
                  <c:v>433.58044820166543</c:v>
                </c:pt>
                <c:pt idx="14">
                  <c:v>404.87329253964731</c:v>
                </c:pt>
                <c:pt idx="15">
                  <c:v>377.3727795599512</c:v>
                </c:pt>
                <c:pt idx="16">
                  <c:v>351.03214024061054</c:v>
                </c:pt>
                <c:pt idx="17">
                  <c:v>325.81130546536718</c:v>
                </c:pt>
                <c:pt idx="18">
                  <c:v>301.67335709091782</c:v>
                </c:pt>
                <c:pt idx="19">
                  <c:v>278.58239964368732</c:v>
                </c:pt>
                <c:pt idx="20">
                  <c:v>256.51335431994494</c:v>
                </c:pt>
                <c:pt idx="21">
                  <c:v>235.44015746514597</c:v>
                </c:pt>
                <c:pt idx="22">
                  <c:v>215.34477618233669</c:v>
                </c:pt>
                <c:pt idx="23">
                  <c:v>196.2098650164267</c:v>
                </c:pt>
                <c:pt idx="24">
                  <c:v>178.02589102357348</c:v>
                </c:pt>
                <c:pt idx="25">
                  <c:v>160.78450277246409</c:v>
                </c:pt>
                <c:pt idx="26">
                  <c:v>144.48093931289227</c:v>
                </c:pt>
                <c:pt idx="27">
                  <c:v>129.11366054199664</c:v>
                </c:pt>
                <c:pt idx="28">
                  <c:v>114.68121716430501</c:v>
                </c:pt>
                <c:pt idx="29">
                  <c:v>101.18596785295874</c:v>
                </c:pt>
                <c:pt idx="30">
                  <c:v>88.629275373803964</c:v>
                </c:pt>
                <c:pt idx="31">
                  <c:v>77.011251512125838</c:v>
                </c:pt>
                <c:pt idx="32">
                  <c:v>66.331624270489741</c:v>
                </c:pt>
                <c:pt idx="33">
                  <c:v>56.585304195919122</c:v>
                </c:pt>
                <c:pt idx="34">
                  <c:v>47.763915736428054</c:v>
                </c:pt>
                <c:pt idx="35">
                  <c:v>39.853759799231597</c:v>
                </c:pt>
                <c:pt idx="36">
                  <c:v>32.834186037679345</c:v>
                </c:pt>
                <c:pt idx="37">
                  <c:v>26.67730699311322</c:v>
                </c:pt>
                <c:pt idx="38">
                  <c:v>21.346669120605984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'!$CR$26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val>
            <c:numRef>
              <c:f>'Conclusion '!$CR$28:$CR$66</c:f>
              <c:numCache>
                <c:formatCode>_-\$* #,##0.00_ ;_-\$* \-#,##0.00\ ;_-\$* "-"??_ ;_-@_ </c:formatCode>
                <c:ptCount val="39"/>
                <c:pt idx="0">
                  <c:v>939.27615515445314</c:v>
                </c:pt>
                <c:pt idx="1">
                  <c:v>881.12150964651562</c:v>
                </c:pt>
                <c:pt idx="2">
                  <c:v>825.41780635299097</c:v>
                </c:pt>
                <c:pt idx="3">
                  <c:v>772.05654932854429</c:v>
                </c:pt>
                <c:pt idx="4">
                  <c:v>720.93905167988112</c:v>
                </c:pt>
                <c:pt idx="5">
                  <c:v>671.97016656540825</c:v>
                </c:pt>
                <c:pt idx="6">
                  <c:v>625.06661456174595</c:v>
                </c:pt>
                <c:pt idx="7">
                  <c:v>580.15704645616813</c:v>
                </c:pt>
                <c:pt idx="8">
                  <c:v>537.17572382701655</c:v>
                </c:pt>
                <c:pt idx="9">
                  <c:v>496.0587292730803</c:v>
                </c:pt>
                <c:pt idx="10">
                  <c:v>456.76140613433279</c:v>
                </c:pt>
                <c:pt idx="11">
                  <c:v>419.23734407268302</c:v>
                </c:pt>
                <c:pt idx="12">
                  <c:v>383.45443274677621</c:v>
                </c:pt>
                <c:pt idx="13">
                  <c:v>349.3817859110282</c:v>
                </c:pt>
                <c:pt idx="14">
                  <c:v>317.00242869547299</c:v>
                </c:pt>
                <c:pt idx="15">
                  <c:v>286.30149009458404</c:v>
                </c:pt>
                <c:pt idx="16">
                  <c:v>257.27049250563965</c:v>
                </c:pt>
                <c:pt idx="17">
                  <c:v>229.90669353906551</c:v>
                </c:pt>
                <c:pt idx="18">
                  <c:v>204.20751250178418</c:v>
                </c:pt>
                <c:pt idx="19">
                  <c:v>180.17714937341651</c:v>
                </c:pt>
                <c:pt idx="20">
                  <c:v>157.81803076775734</c:v>
                </c:pt>
                <c:pt idx="21">
                  <c:v>137.13035573566751</c:v>
                </c:pt>
                <c:pt idx="22">
                  <c:v>118.1136399439589</c:v>
                </c:pt>
                <c:pt idx="23">
                  <c:v>100.75882084029712</c:v>
                </c:pt>
                <c:pt idx="24">
                  <c:v>85.050984468594336</c:v>
                </c:pt>
                <c:pt idx="25">
                  <c:v>70.965737491124315</c:v>
                </c:pt>
                <c:pt idx="26">
                  <c:v>58.466308795528434</c:v>
                </c:pt>
                <c:pt idx="27">
                  <c:v>47.503040480509675</c:v>
                </c:pt>
                <c:pt idx="28">
                  <c:v>38.011021413142103</c:v>
                </c:pt>
                <c:pt idx="29">
                  <c:v>29.911043758718236</c:v>
                </c:pt>
                <c:pt idx="30">
                  <c:v>23.10927567699326</c:v>
                </c:pt>
                <c:pt idx="31">
                  <c:v>17.49855264263806</c:v>
                </c:pt>
                <c:pt idx="32">
                  <c:v>12.961090739892352</c:v>
                </c:pt>
                <c:pt idx="33">
                  <c:v>9.370754410176966</c:v>
                </c:pt>
                <c:pt idx="34">
                  <c:v>6.5976378436063028</c:v>
                </c:pt>
                <c:pt idx="35">
                  <c:v>4.5120888250871207</c:v>
                </c:pt>
                <c:pt idx="36">
                  <c:v>2.7931918194441696</c:v>
                </c:pt>
                <c:pt idx="37">
                  <c:v>1.3965920845427955</c:v>
                </c:pt>
                <c:pt idx="38">
                  <c:v>0.43228169000789224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88064"/>
        <c:axId val="120089984"/>
      </c:lineChart>
      <c:catAx>
        <c:axId val="1200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Terms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20089984"/>
        <c:crosses val="autoZero"/>
        <c:auto val="1"/>
        <c:lblAlgn val="ctr"/>
        <c:lblOffset val="100"/>
        <c:noMultiLvlLbl val="0"/>
      </c:catAx>
      <c:valAx>
        <c:axId val="12008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NSP</a:t>
                </a:r>
              </a:p>
            </c:rich>
          </c:tx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20088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N-year pure endowment annual premiums</a:t>
            </a:r>
          </a:p>
          <a:p>
            <a:pPr>
              <a:defRPr/>
            </a:pP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'!$CX$26</c:f>
              <c:strCache>
                <c:ptCount val="1"/>
                <c:pt idx="0">
                  <c:v>20 </c:v>
                </c:pt>
              </c:strCache>
            </c:strRef>
          </c:tx>
          <c:marker>
            <c:symbol val="none"/>
          </c:marker>
          <c:val>
            <c:numRef>
              <c:f>'Conclusion '!$CX$28:$CX$66</c:f>
              <c:numCache>
                <c:formatCode>_-\$* #,##0.00_ ;_-\$* \-#,##0.00\ ;_-\$* "-"??_ ;_-@_ </c:formatCode>
                <c:ptCount val="39"/>
                <c:pt idx="0">
                  <c:v>951.40004204863692</c:v>
                </c:pt>
                <c:pt idx="1">
                  <c:v>463.83870098939155</c:v>
                </c:pt>
                <c:pt idx="2">
                  <c:v>301.44386660271488</c:v>
                </c:pt>
                <c:pt idx="3">
                  <c:v>220.34152666435767</c:v>
                </c:pt>
                <c:pt idx="4">
                  <c:v>171.75638750073907</c:v>
                </c:pt>
                <c:pt idx="5">
                  <c:v>139.42996551477191</c:v>
                </c:pt>
                <c:pt idx="6">
                  <c:v>116.39310878645165</c:v>
                </c:pt>
                <c:pt idx="7">
                  <c:v>99.161438227442389</c:v>
                </c:pt>
                <c:pt idx="8">
                  <c:v>85.800126613074795</c:v>
                </c:pt>
                <c:pt idx="9">
                  <c:v>75.147445502835012</c:v>
                </c:pt>
                <c:pt idx="10">
                  <c:v>66.464833558048284</c:v>
                </c:pt>
                <c:pt idx="11">
                  <c:v>59.259270022240912</c:v>
                </c:pt>
                <c:pt idx="12">
                  <c:v>53.189484457183369</c:v>
                </c:pt>
                <c:pt idx="13">
                  <c:v>48.012232133354459</c:v>
                </c:pt>
                <c:pt idx="14">
                  <c:v>43.548210431379879</c:v>
                </c:pt>
                <c:pt idx="15">
                  <c:v>39.663835248845366</c:v>
                </c:pt>
                <c:pt idx="16">
                  <c:v>36.256181639487451</c:v>
                </c:pt>
                <c:pt idx="17">
                  <c:v>33.245610022547247</c:v>
                </c:pt>
                <c:pt idx="18">
                  <c:v>30.569253115628975</c:v>
                </c:pt>
                <c:pt idx="19">
                  <c:v>28.176544112069298</c:v>
                </c:pt>
                <c:pt idx="20">
                  <c:v>26.026855008603395</c:v>
                </c:pt>
                <c:pt idx="21">
                  <c:v>24.086712919722245</c:v>
                </c:pt>
                <c:pt idx="22">
                  <c:v>22.328498456853708</c:v>
                </c:pt>
                <c:pt idx="23">
                  <c:v>20.729231627974102</c:v>
                </c:pt>
                <c:pt idx="24">
                  <c:v>19.269441999633642</c:v>
                </c:pt>
                <c:pt idx="25">
                  <c:v>17.932885979817065</c:v>
                </c:pt>
                <c:pt idx="26">
                  <c:v>16.705746836749992</c:v>
                </c:pt>
                <c:pt idx="27">
                  <c:v>15.575887308907154</c:v>
                </c:pt>
                <c:pt idx="28">
                  <c:v>14.533049730022372</c:v>
                </c:pt>
                <c:pt idx="29">
                  <c:v>13.568239579420839</c:v>
                </c:pt>
                <c:pt idx="30">
                  <c:v>12.673674289931501</c:v>
                </c:pt>
                <c:pt idx="31">
                  <c:v>11.842586690166478</c:v>
                </c:pt>
                <c:pt idx="32">
                  <c:v>11.068956600606676</c:v>
                </c:pt>
                <c:pt idx="33">
                  <c:v>10.347420684467078</c:v>
                </c:pt>
                <c:pt idx="34">
                  <c:v>9.6733888312046066</c:v>
                </c:pt>
                <c:pt idx="35">
                  <c:v>9.0427307661395488</c:v>
                </c:pt>
                <c:pt idx="36">
                  <c:v>8.4517296855518751</c:v>
                </c:pt>
                <c:pt idx="37">
                  <c:v>7.8970391485709763</c:v>
                </c:pt>
                <c:pt idx="38">
                  <c:v>7.3756503926731325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'!$CY$26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val>
            <c:numRef>
              <c:f>'Conclusion '!$CY$28:$CY$66</c:f>
              <c:numCache>
                <c:formatCode>_-\$* #,##0.00_ ;_-\$* \-#,##0.00\ ;_-\$* "-"??_ ;_-@_ </c:formatCode>
                <c:ptCount val="39"/>
                <c:pt idx="0">
                  <c:v>950.92382099683402</c:v>
                </c:pt>
                <c:pt idx="1">
                  <c:v>463.46434659255067</c:v>
                </c:pt>
                <c:pt idx="2">
                  <c:v>301.0966619278982</c:v>
                </c:pt>
                <c:pt idx="3">
                  <c:v>220.0032055132794</c:v>
                </c:pt>
                <c:pt idx="4">
                  <c:v>171.41657136283411</c:v>
                </c:pt>
                <c:pt idx="5">
                  <c:v>139.08437749349713</c:v>
                </c:pt>
                <c:pt idx="6">
                  <c:v>116.03867235724866</c:v>
                </c:pt>
                <c:pt idx="7">
                  <c:v>98.796801328453896</c:v>
                </c:pt>
                <c:pt idx="8">
                  <c:v>85.423937935048329</c:v>
                </c:pt>
                <c:pt idx="9">
                  <c:v>74.758447050979697</c:v>
                </c:pt>
                <c:pt idx="10">
                  <c:v>66.061900507167621</c:v>
                </c:pt>
                <c:pt idx="11">
                  <c:v>58.841429208244435</c:v>
                </c:pt>
                <c:pt idx="12">
                  <c:v>52.755895686971421</c:v>
                </c:pt>
                <c:pt idx="13">
                  <c:v>47.56171121691812</c:v>
                </c:pt>
                <c:pt idx="14">
                  <c:v>43.079865803733703</c:v>
                </c:pt>
                <c:pt idx="15">
                  <c:v>39.176608082846201</c:v>
                </c:pt>
                <c:pt idx="16">
                  <c:v>35.749693565590391</c:v>
                </c:pt>
                <c:pt idx="17">
                  <c:v>32.718974941670048</c:v>
                </c:pt>
                <c:pt idx="18">
                  <c:v>30.021602926253362</c:v>
                </c:pt>
                <c:pt idx="19">
                  <c:v>27.607080798805089</c:v>
                </c:pt>
                <c:pt idx="20">
                  <c:v>25.434630319198611</c:v>
                </c:pt>
                <c:pt idx="21">
                  <c:v>23.470967962180648</c:v>
                </c:pt>
                <c:pt idx="22">
                  <c:v>21.688451172337025</c:v>
                </c:pt>
                <c:pt idx="23">
                  <c:v>20.063941478432181</c:v>
                </c:pt>
                <c:pt idx="24">
                  <c:v>18.578306889029935</c:v>
                </c:pt>
                <c:pt idx="25">
                  <c:v>17.21525958019415</c:v>
                </c:pt>
                <c:pt idx="26">
                  <c:v>15.960859145331362</c:v>
                </c:pt>
                <c:pt idx="27">
                  <c:v>14.803114421825812</c:v>
                </c:pt>
                <c:pt idx="28">
                  <c:v>13.731674681905922</c:v>
                </c:pt>
                <c:pt idx="29">
                  <c:v>12.737831950697291</c:v>
                </c:pt>
                <c:pt idx="30">
                  <c:v>11.813858870670639</c:v>
                </c:pt>
                <c:pt idx="31">
                  <c:v>10.953014451726297</c:v>
                </c:pt>
                <c:pt idx="32">
                  <c:v>10.149408190047868</c:v>
                </c:pt>
                <c:pt idx="33">
                  <c:v>9.3978905663554908</c:v>
                </c:pt>
                <c:pt idx="34">
                  <c:v>8.6939558473371541</c:v>
                </c:pt>
                <c:pt idx="35">
                  <c:v>8.033586106440012</c:v>
                </c:pt>
                <c:pt idx="36">
                  <c:v>7.4132861128997165</c:v>
                </c:pt>
                <c:pt idx="37">
                  <c:v>6.8300259811886459</c:v>
                </c:pt>
                <c:pt idx="38">
                  <c:v>6.2811187362525454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'!$CZ$26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val>
            <c:numRef>
              <c:f>'Conclusion '!$CZ$28:$CZ$66</c:f>
              <c:numCache>
                <c:formatCode>_-\$* #,##0.00_ ;_-\$* \-#,##0.00\ ;_-\$* "-"??_ ;_-@_ </c:formatCode>
                <c:ptCount val="39"/>
                <c:pt idx="0">
                  <c:v>949.73328632552625</c:v>
                </c:pt>
                <c:pt idx="1">
                  <c:v>462.53119126792024</c:v>
                </c:pt>
                <c:pt idx="2">
                  <c:v>300.23035636903609</c:v>
                </c:pt>
                <c:pt idx="3">
                  <c:v>219.15352148452683</c:v>
                </c:pt>
                <c:pt idx="4">
                  <c:v>170.5636741293404</c:v>
                </c:pt>
                <c:pt idx="5">
                  <c:v>138.21702874459885</c:v>
                </c:pt>
                <c:pt idx="6">
                  <c:v>115.15195818789907</c:v>
                </c:pt>
                <c:pt idx="7">
                  <c:v>97.885746091964279</c:v>
                </c:pt>
                <c:pt idx="8">
                  <c:v>84.484814121506744</c:v>
                </c:pt>
                <c:pt idx="9">
                  <c:v>73.788404695936592</c:v>
                </c:pt>
                <c:pt idx="10">
                  <c:v>65.058110027434395</c:v>
                </c:pt>
                <c:pt idx="11">
                  <c:v>57.801843513183158</c:v>
                </c:pt>
                <c:pt idx="12">
                  <c:v>51.678563911246314</c:v>
                </c:pt>
                <c:pt idx="13">
                  <c:v>46.444427337442377</c:v>
                </c:pt>
                <c:pt idx="14">
                  <c:v>41.921297772624918</c:v>
                </c:pt>
                <c:pt idx="15">
                  <c:v>37.975339829681523</c:v>
                </c:pt>
                <c:pt idx="16">
                  <c:v>34.504059110239879</c:v>
                </c:pt>
                <c:pt idx="17">
                  <c:v>31.427642036846905</c:v>
                </c:pt>
                <c:pt idx="18">
                  <c:v>28.68304359132728</c:v>
                </c:pt>
                <c:pt idx="19">
                  <c:v>26.220361637644189</c:v>
                </c:pt>
                <c:pt idx="20">
                  <c:v>23.998900612792458</c:v>
                </c:pt>
                <c:pt idx="21">
                  <c:v>21.985399554442278</c:v>
                </c:pt>
                <c:pt idx="22">
                  <c:v>20.152443008095229</c:v>
                </c:pt>
                <c:pt idx="23">
                  <c:v>18.477274281864805</c:v>
                </c:pt>
                <c:pt idx="24">
                  <c:v>16.940881410125328</c:v>
                </c:pt>
                <c:pt idx="25">
                  <c:v>15.527149588363667</c:v>
                </c:pt>
                <c:pt idx="26">
                  <c:v>14.222518579237605</c:v>
                </c:pt>
                <c:pt idx="27">
                  <c:v>13.015550121615814</c:v>
                </c:pt>
                <c:pt idx="28">
                  <c:v>11.896445605742645</c:v>
                </c:pt>
                <c:pt idx="29">
                  <c:v>10.856700856649363</c:v>
                </c:pt>
                <c:pt idx="30">
                  <c:v>9.8892779181462362</c:v>
                </c:pt>
                <c:pt idx="31">
                  <c:v>8.9879651641274361</c:v>
                </c:pt>
                <c:pt idx="32">
                  <c:v>8.1475905525100547</c:v>
                </c:pt>
                <c:pt idx="33">
                  <c:v>7.3636235378092287</c:v>
                </c:pt>
                <c:pt idx="34">
                  <c:v>6.632353139942742</c:v>
                </c:pt>
                <c:pt idx="35">
                  <c:v>5.9505591494938415</c:v>
                </c:pt>
                <c:pt idx="36">
                  <c:v>5.3155414572380399</c:v>
                </c:pt>
                <c:pt idx="37">
                  <c:v>4.7250537243604898</c:v>
                </c:pt>
                <c:pt idx="38">
                  <c:v>4.1771456483881693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'!$DA$26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'Conclusion '!$DA$28:$DA$66</c:f>
              <c:numCache>
                <c:formatCode>_-\$* #,##0.00_ ;_-\$* \-#,##0.00\ ;_-\$* "-"??_ ;_-@_ </c:formatCode>
                <c:ptCount val="39"/>
                <c:pt idx="0">
                  <c:v>946.74284485159296</c:v>
                </c:pt>
                <c:pt idx="1">
                  <c:v>460.18980738671081</c:v>
                </c:pt>
                <c:pt idx="2">
                  <c:v>298.05797672811485</c:v>
                </c:pt>
                <c:pt idx="3">
                  <c:v>217.02654489251006</c:v>
                </c:pt>
                <c:pt idx="4">
                  <c:v>168.43412374952885</c:v>
                </c:pt>
                <c:pt idx="5">
                  <c:v>136.05913802034081</c:v>
                </c:pt>
                <c:pt idx="6">
                  <c:v>112.94898480700387</c:v>
                </c:pt>
                <c:pt idx="7">
                  <c:v>95.627077189503154</c:v>
                </c:pt>
                <c:pt idx="8">
                  <c:v>82.161872115089267</c:v>
                </c:pt>
                <c:pt idx="9">
                  <c:v>71.395875503515057</c:v>
                </c:pt>
                <c:pt idx="10">
                  <c:v>62.591657267031927</c:v>
                </c:pt>
                <c:pt idx="11">
                  <c:v>55.257668264994194</c:v>
                </c:pt>
                <c:pt idx="12">
                  <c:v>49.053733617051549</c:v>
                </c:pt>
                <c:pt idx="13">
                  <c:v>43.737062624487073</c:v>
                </c:pt>
                <c:pt idx="14">
                  <c:v>39.129828700993812</c:v>
                </c:pt>
                <c:pt idx="15">
                  <c:v>35.098582415892551</c:v>
                </c:pt>
                <c:pt idx="16">
                  <c:v>31.541632963548036</c:v>
                </c:pt>
                <c:pt idx="17">
                  <c:v>28.380280334111745</c:v>
                </c:pt>
                <c:pt idx="18">
                  <c:v>25.552520595240612</c:v>
                </c:pt>
                <c:pt idx="19">
                  <c:v>23.008725313632866</c:v>
                </c:pt>
                <c:pt idx="20">
                  <c:v>20.709495837463237</c:v>
                </c:pt>
                <c:pt idx="21">
                  <c:v>18.62249777158009</c:v>
                </c:pt>
                <c:pt idx="22">
                  <c:v>16.721624572405641</c:v>
                </c:pt>
                <c:pt idx="23">
                  <c:v>14.985212497071226</c:v>
                </c:pt>
                <c:pt idx="24">
                  <c:v>13.395703303251297</c:v>
                </c:pt>
                <c:pt idx="25">
                  <c:v>11.938437225512216</c:v>
                </c:pt>
                <c:pt idx="26">
                  <c:v>10.601315447130013</c:v>
                </c:pt>
                <c:pt idx="27">
                  <c:v>9.3743580195791854</c:v>
                </c:pt>
                <c:pt idx="28">
                  <c:v>8.2491531683371075</c:v>
                </c:pt>
                <c:pt idx="29">
                  <c:v>7.2188746064869367</c:v>
                </c:pt>
                <c:pt idx="30">
                  <c:v>6.2777288126099648</c:v>
                </c:pt>
                <c:pt idx="31">
                  <c:v>5.4207786360558563</c:v>
                </c:pt>
                <c:pt idx="32">
                  <c:v>4.64387228355994</c:v>
                </c:pt>
                <c:pt idx="33">
                  <c:v>3.9432212942945286</c:v>
                </c:pt>
                <c:pt idx="34">
                  <c:v>3.3154178191915515</c:v>
                </c:pt>
                <c:pt idx="35">
                  <c:v>2.7572119794221597</c:v>
                </c:pt>
                <c:pt idx="36">
                  <c:v>2.2653291744172237</c:v>
                </c:pt>
                <c:pt idx="37">
                  <c:v>1.8363875629611022</c:v>
                </c:pt>
                <c:pt idx="38">
                  <c:v>1.466748568928226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'!$DB$26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val>
            <c:numRef>
              <c:f>'Conclusion '!$DB$28:$DB$66</c:f>
              <c:numCache>
                <c:formatCode>_-\$* #,##0.00_ ;_-\$* \-#,##0.00\ ;_-\$* "-"??_ ;_-@_ </c:formatCode>
                <c:ptCount val="39"/>
                <c:pt idx="0">
                  <c:v>939.27615515445643</c:v>
                </c:pt>
                <c:pt idx="1">
                  <c:v>454.35587257882707</c:v>
                </c:pt>
                <c:pt idx="2">
                  <c:v>292.66008004982507</c:v>
                </c:pt>
                <c:pt idx="3">
                  <c:v>211.76511961099797</c:v>
                </c:pt>
                <c:pt idx="4">
                  <c:v>163.18694800062212</c:v>
                </c:pt>
                <c:pt idx="5">
                  <c:v>130.76374226045397</c:v>
                </c:pt>
                <c:pt idx="6">
                  <c:v>107.57015087675163</c:v>
                </c:pt>
                <c:pt idx="7">
                  <c:v>90.144618033447486</c:v>
                </c:pt>
                <c:pt idx="8">
                  <c:v>76.5643313399748</c:v>
                </c:pt>
                <c:pt idx="9">
                  <c:v>65.675475537408801</c:v>
                </c:pt>
                <c:pt idx="10">
                  <c:v>56.745909285558184</c:v>
                </c:pt>
                <c:pt idx="11">
                  <c:v>49.287245081665098</c:v>
                </c:pt>
                <c:pt idx="12">
                  <c:v>42.96293592611476</c:v>
                </c:pt>
                <c:pt idx="13">
                  <c:v>37.532852714531863</c:v>
                </c:pt>
                <c:pt idx="14">
                  <c:v>32.822529433520252</c:v>
                </c:pt>
                <c:pt idx="15">
                  <c:v>28.701682930201862</c:v>
                </c:pt>
                <c:pt idx="16">
                  <c:v>25.071728814187711</c:v>
                </c:pt>
                <c:pt idx="17">
                  <c:v>21.85705591799492</c:v>
                </c:pt>
                <c:pt idx="18">
                  <c:v>18.998600686140488</c:v>
                </c:pt>
                <c:pt idx="19">
                  <c:v>16.450383375967689</c:v>
                </c:pt>
                <c:pt idx="20">
                  <c:v>14.1757729327857</c:v>
                </c:pt>
                <c:pt idx="21">
                  <c:v>12.145362985202752</c:v>
                </c:pt>
                <c:pt idx="22">
                  <c:v>10.335561132149072</c:v>
                </c:pt>
                <c:pt idx="23">
                  <c:v>8.7267280776389615</c:v>
                </c:pt>
                <c:pt idx="24">
                  <c:v>7.3025440238781902</c:v>
                </c:pt>
                <c:pt idx="25">
                  <c:v>6.0490006125204321</c:v>
                </c:pt>
                <c:pt idx="26">
                  <c:v>4.9536058791672879</c:v>
                </c:pt>
                <c:pt idx="27">
                  <c:v>4.0048953225159014</c:v>
                </c:pt>
                <c:pt idx="28">
                  <c:v>3.1918573289849705</c:v>
                </c:pt>
                <c:pt idx="29">
                  <c:v>2.5036954534209648</c:v>
                </c:pt>
                <c:pt idx="30">
                  <c:v>1.9295244393782534</c:v>
                </c:pt>
                <c:pt idx="31">
                  <c:v>1.458239655389683</c:v>
                </c:pt>
                <c:pt idx="32">
                  <c:v>1.0785380787408365</c:v>
                </c:pt>
                <c:pt idx="33">
                  <c:v>0.77893341902718283</c:v>
                </c:pt>
                <c:pt idx="34">
                  <c:v>0.54799437282589258</c:v>
                </c:pt>
                <c:pt idx="35">
                  <c:v>0.37456512710042633</c:v>
                </c:pt>
                <c:pt idx="36">
                  <c:v>0.23178633090427342</c:v>
                </c:pt>
                <c:pt idx="37">
                  <c:v>0.11586599187566472</c:v>
                </c:pt>
                <c:pt idx="38">
                  <c:v>3.5859392773649745E-2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9360"/>
        <c:axId val="125462016"/>
      </c:lineChart>
      <c:catAx>
        <c:axId val="1254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Terms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25462016"/>
        <c:crosses val="autoZero"/>
        <c:auto val="1"/>
        <c:lblAlgn val="ctr"/>
        <c:lblOffset val="100"/>
        <c:noMultiLvlLbl val="0"/>
      </c:catAx>
      <c:valAx>
        <c:axId val="1254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Annual premiums</a:t>
                </a:r>
              </a:p>
            </c:rich>
          </c:tx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25439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N-year pure endowment monthlyl premiums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'!$DH$26</c:f>
              <c:strCache>
                <c:ptCount val="1"/>
                <c:pt idx="0">
                  <c:v>20 </c:v>
                </c:pt>
              </c:strCache>
            </c:strRef>
          </c:tx>
          <c:marker>
            <c:symbol val="none"/>
          </c:marker>
          <c:val>
            <c:numRef>
              <c:f>'Conclusion '!$DH$28:$DH$66</c:f>
              <c:numCache>
                <c:formatCode>_-\$* #,##0.00_ ;_-\$* \-#,##0.00\ ;_-\$* "-"??_ ;_-@_ </c:formatCode>
                <c:ptCount val="39"/>
                <c:pt idx="0">
                  <c:v>81.106220134752661</c:v>
                </c:pt>
                <c:pt idx="1">
                  <c:v>39.542203268280751</c:v>
                </c:pt>
                <c:pt idx="2">
                  <c:v>25.69826501110435</c:v>
                </c:pt>
                <c:pt idx="3">
                  <c:v>18.784397193986347</c:v>
                </c:pt>
                <c:pt idx="4">
                  <c:v>14.642571840437675</c:v>
                </c:pt>
                <c:pt idx="5">
                  <c:v>11.886776845591868</c:v>
                </c:pt>
                <c:pt idx="6">
                  <c:v>9.9229082825506616</c:v>
                </c:pt>
                <c:pt idx="7">
                  <c:v>8.4539279496333268</c:v>
                </c:pt>
                <c:pt idx="8">
                  <c:v>7.3148906010027739</c:v>
                </c:pt>
                <c:pt idx="9">
                  <c:v>6.4067614228418597</c:v>
                </c:pt>
                <c:pt idx="10">
                  <c:v>5.6665773401850572</c:v>
                </c:pt>
                <c:pt idx="11">
                  <c:v>5.0523097727971011</c:v>
                </c:pt>
                <c:pt idx="12">
                  <c:v>4.5348660850189146</c:v>
                </c:pt>
                <c:pt idx="13">
                  <c:v>4.0935090211284946</c:v>
                </c:pt>
                <c:pt idx="14">
                  <c:v>3.7129543889873986</c:v>
                </c:pt>
                <c:pt idx="15">
                  <c:v>3.3818134516620453</c:v>
                </c:pt>
                <c:pt idx="16">
                  <c:v>3.0913126198555125</c:v>
                </c:pt>
                <c:pt idx="17">
                  <c:v>2.8346625036401796</c:v>
                </c:pt>
                <c:pt idx="18">
                  <c:v>2.6065035859221157</c:v>
                </c:pt>
                <c:pt idx="19">
                  <c:v>2.4025253069060137</c:v>
                </c:pt>
                <c:pt idx="20">
                  <c:v>2.2192639639653753</c:v>
                </c:pt>
                <c:pt idx="21">
                  <c:v>2.0538661105031646</c:v>
                </c:pt>
                <c:pt idx="22">
                  <c:v>1.9039772362380647</c:v>
                </c:pt>
                <c:pt idx="23">
                  <c:v>1.7676382894167244</c:v>
                </c:pt>
                <c:pt idx="24">
                  <c:v>1.643189533068006</c:v>
                </c:pt>
                <c:pt idx="25">
                  <c:v>1.5292461073793271</c:v>
                </c:pt>
                <c:pt idx="26">
                  <c:v>1.4246300544383022</c:v>
                </c:pt>
                <c:pt idx="27">
                  <c:v>1.3283067938024986</c:v>
                </c:pt>
                <c:pt idx="28">
                  <c:v>1.2394018206909652</c:v>
                </c:pt>
                <c:pt idx="29">
                  <c:v>1.1571483751217038</c:v>
                </c:pt>
                <c:pt idx="30">
                  <c:v>1.0808829784326683</c:v>
                </c:pt>
                <c:pt idx="31">
                  <c:v>1.0100286945516859</c:v>
                </c:pt>
                <c:pt idx="32">
                  <c:v>0.94407230486725002</c:v>
                </c:pt>
                <c:pt idx="33">
                  <c:v>0.88255660065119734</c:v>
                </c:pt>
                <c:pt idx="34">
                  <c:v>0.82509022362287565</c:v>
                </c:pt>
                <c:pt idx="35">
                  <c:v>0.77132104418567404</c:v>
                </c:pt>
                <c:pt idx="36">
                  <c:v>0.72093219441561163</c:v>
                </c:pt>
                <c:pt idx="37">
                  <c:v>0.67363838472150472</c:v>
                </c:pt>
                <c:pt idx="38">
                  <c:v>0.6291831112048264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'!$DI$26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val>
            <c:numRef>
              <c:f>'Conclusion '!$DI$28:$DI$66</c:f>
              <c:numCache>
                <c:formatCode>_-\$* #,##0.00_ ;_-\$* \-#,##0.00\ ;_-\$* "-"??_ ;_-@_ </c:formatCode>
                <c:ptCount val="39"/>
                <c:pt idx="0">
                  <c:v>81.084050487395487</c:v>
                </c:pt>
                <c:pt idx="1">
                  <c:v>39.519709247535722</c:v>
                </c:pt>
                <c:pt idx="2">
                  <c:v>25.675064582072366</c:v>
                </c:pt>
                <c:pt idx="3">
                  <c:v>18.760431066139883</c:v>
                </c:pt>
                <c:pt idx="4">
                  <c:v>14.617578574331196</c:v>
                </c:pt>
                <c:pt idx="5">
                  <c:v>11.860692151435101</c:v>
                </c:pt>
                <c:pt idx="6">
                  <c:v>9.895642949751954</c:v>
                </c:pt>
                <c:pt idx="7">
                  <c:v>8.4254709805171597</c:v>
                </c:pt>
                <c:pt idx="8">
                  <c:v>7.2851975298946066</c:v>
                </c:pt>
                <c:pt idx="9">
                  <c:v>6.3757748737558444</c:v>
                </c:pt>
                <c:pt idx="10">
                  <c:v>5.6342376784637169</c:v>
                </c:pt>
                <c:pt idx="11">
                  <c:v>5.0185610014751179</c:v>
                </c:pt>
                <c:pt idx="12">
                  <c:v>4.499657070016629</c:v>
                </c:pt>
                <c:pt idx="13">
                  <c:v>4.0567555645626774</c:v>
                </c:pt>
                <c:pt idx="14">
                  <c:v>3.6745933064447569</c:v>
                </c:pt>
                <c:pt idx="15">
                  <c:v>3.3417650950388933</c:v>
                </c:pt>
                <c:pt idx="16">
                  <c:v>3.0495524019073552</c:v>
                </c:pt>
                <c:pt idx="17">
                  <c:v>2.7911218406541991</c:v>
                </c:pt>
                <c:pt idx="18">
                  <c:v>2.5611142122630297</c:v>
                </c:pt>
                <c:pt idx="19">
                  <c:v>2.3552238776511452</c:v>
                </c:pt>
                <c:pt idx="20">
                  <c:v>2.1699737044198053</c:v>
                </c:pt>
                <c:pt idx="21">
                  <c:v>2.0025255438976051</c:v>
                </c:pt>
                <c:pt idx="22">
                  <c:v>1.8505223952092686</c:v>
                </c:pt>
                <c:pt idx="23">
                  <c:v>1.7119913622138589</c:v>
                </c:pt>
                <c:pt idx="24">
                  <c:v>1.5853009102880906</c:v>
                </c:pt>
                <c:pt idx="25">
                  <c:v>1.4690621355270783</c:v>
                </c:pt>
                <c:pt idx="26">
                  <c:v>1.3620863444209119</c:v>
                </c:pt>
                <c:pt idx="27">
                  <c:v>1.2633510680746414</c:v>
                </c:pt>
                <c:pt idx="28">
                  <c:v>1.1719737070659308</c:v>
                </c:pt>
                <c:pt idx="29">
                  <c:v>1.0872116089925661</c:v>
                </c:pt>
                <c:pt idx="30">
                  <c:v>1.0084058328035754</c:v>
                </c:pt>
                <c:pt idx="31">
                  <c:v>0.93498154197521333</c:v>
                </c:pt>
                <c:pt idx="32">
                  <c:v>0.86643641681658412</c:v>
                </c:pt>
                <c:pt idx="33">
                  <c:v>0.80233131788319845</c:v>
                </c:pt>
                <c:pt idx="34">
                  <c:v>0.74228200229503838</c:v>
                </c:pt>
                <c:pt idx="35">
                  <c:v>0.68594584399289571</c:v>
                </c:pt>
                <c:pt idx="36">
                  <c:v>0.63302478441236743</c:v>
                </c:pt>
                <c:pt idx="37">
                  <c:v>0.58326045108293079</c:v>
                </c:pt>
                <c:pt idx="38">
                  <c:v>0.5364237352394744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'!$DJ$26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val>
            <c:numRef>
              <c:f>'Conclusion '!$DJ$28:$DJ$66</c:f>
              <c:numCache>
                <c:formatCode>_-\$* #,##0.00_ ;_-\$* \-#,##0.00\ ;_-\$* "-"??_ ;_-@_ </c:formatCode>
                <c:ptCount val="39"/>
                <c:pt idx="0">
                  <c:v>81.028583084441962</c:v>
                </c:pt>
                <c:pt idx="1">
                  <c:v>39.463613705785903</c:v>
                </c:pt>
                <c:pt idx="2">
                  <c:v>25.617136551666039</c:v>
                </c:pt>
                <c:pt idx="3">
                  <c:v>18.70016525866221</c:v>
                </c:pt>
                <c:pt idx="4">
                  <c:v>14.55478189231855</c:v>
                </c:pt>
                <c:pt idx="5">
                  <c:v>11.795159045283002</c:v>
                </c:pt>
                <c:pt idx="6">
                  <c:v>9.827373325739293</c:v>
                </c:pt>
                <c:pt idx="7">
                  <c:v>8.3543095679211685</c:v>
                </c:pt>
                <c:pt idx="8">
                  <c:v>7.2110050650359954</c:v>
                </c:pt>
                <c:pt idx="9">
                  <c:v>6.2984322359284084</c:v>
                </c:pt>
                <c:pt idx="10">
                  <c:v>5.5535942851567475</c:v>
                </c:pt>
                <c:pt idx="11">
                  <c:v>4.934508682525264</c:v>
                </c:pt>
                <c:pt idx="12">
                  <c:v>4.4120802402931849</c:v>
                </c:pt>
                <c:pt idx="13">
                  <c:v>3.9655062341147942</c:v>
                </c:pt>
                <c:pt idx="14">
                  <c:v>3.5795882191440729</c:v>
                </c:pt>
                <c:pt idx="15">
                  <c:v>3.2429079479538836</c:v>
                </c:pt>
                <c:pt idx="16">
                  <c:v>2.9467212556000413</c:v>
                </c:pt>
                <c:pt idx="17">
                  <c:v>2.6842190175921119</c:v>
                </c:pt>
                <c:pt idx="18">
                  <c:v>2.4500226391258457</c:v>
                </c:pt>
                <c:pt idx="19">
                  <c:v>2.2398742006686851</c:v>
                </c:pt>
                <c:pt idx="20">
                  <c:v>2.0503016927670803</c:v>
                </c:pt>
                <c:pt idx="21">
                  <c:v>1.8784673650320263</c:v>
                </c:pt>
                <c:pt idx="22">
                  <c:v>1.7220321491749557</c:v>
                </c:pt>
                <c:pt idx="23">
                  <c:v>1.5790544149718666</c:v>
                </c:pt>
                <c:pt idx="24">
                  <c:v>1.4479120070576033</c:v>
                </c:pt>
                <c:pt idx="25">
                  <c:v>1.3272300198685314</c:v>
                </c:pt>
                <c:pt idx="26">
                  <c:v>1.2158514616031628</c:v>
                </c:pt>
                <c:pt idx="27">
                  <c:v>1.1128003817531835</c:v>
                </c:pt>
                <c:pt idx="28">
                  <c:v>1.0172407924566353</c:v>
                </c:pt>
                <c:pt idx="29">
                  <c:v>0.9284472273090395</c:v>
                </c:pt>
                <c:pt idx="30">
                  <c:v>0.84581930066696176</c:v>
                </c:pt>
                <c:pt idx="31">
                  <c:v>0.76882724655266454</c:v>
                </c:pt>
                <c:pt idx="32">
                  <c:v>0.69703004146728986</c:v>
                </c:pt>
                <c:pt idx="33">
                  <c:v>0.63004149519401564</c:v>
                </c:pt>
                <c:pt idx="34">
                  <c:v>0.56754542118644113</c:v>
                </c:pt>
                <c:pt idx="35">
                  <c:v>0.50926761308273505</c:v>
                </c:pt>
                <c:pt idx="36">
                  <c:v>0.45497834057946279</c:v>
                </c:pt>
                <c:pt idx="37">
                  <c:v>0.40448669373250512</c:v>
                </c:pt>
                <c:pt idx="38">
                  <c:v>0.35762711290642479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'!$DK$26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'Conclusion '!$DK$28:$DK$66</c:f>
              <c:numCache>
                <c:formatCode>_-\$* #,##0.00_ ;_-\$* \-#,##0.00\ ;_-\$* "-"??_ ;_-@_ </c:formatCode>
                <c:ptCount val="39"/>
                <c:pt idx="0">
                  <c:v>80.888978813714544</c:v>
                </c:pt>
                <c:pt idx="1">
                  <c:v>39.322617648021549</c:v>
                </c:pt>
                <c:pt idx="2">
                  <c:v>25.471615359209821</c:v>
                </c:pt>
                <c:pt idx="3">
                  <c:v>18.549039298983306</c:v>
                </c:pt>
                <c:pt idx="4">
                  <c:v>14.397714220667282</c:v>
                </c:pt>
                <c:pt idx="5">
                  <c:v>11.63183409692502</c:v>
                </c:pt>
                <c:pt idx="6">
                  <c:v>9.6574416187398509</c:v>
                </c:pt>
                <c:pt idx="7">
                  <c:v>8.1775337188395767</c:v>
                </c:pt>
                <c:pt idx="8">
                  <c:v>7.0270989178308803</c:v>
                </c:pt>
                <c:pt idx="9">
                  <c:v>6.1072478315175855</c:v>
                </c:pt>
                <c:pt idx="10">
                  <c:v>5.3549819223770356</c:v>
                </c:pt>
                <c:pt idx="11">
                  <c:v>4.7283079227903277</c:v>
                </c:pt>
                <c:pt idx="12">
                  <c:v>4.1981642158974326</c:v>
                </c:pt>
                <c:pt idx="13">
                  <c:v>3.7438085380254758</c:v>
                </c:pt>
                <c:pt idx="14">
                  <c:v>3.3500484569539708</c:v>
                </c:pt>
                <c:pt idx="15">
                  <c:v>3.0054831143559082</c:v>
                </c:pt>
                <c:pt idx="16">
                  <c:v>2.7014245267035562</c:v>
                </c:pt>
                <c:pt idx="17">
                  <c:v>2.4311487551314532</c:v>
                </c:pt>
                <c:pt idx="18">
                  <c:v>2.1893585273261169</c:v>
                </c:pt>
                <c:pt idx="19">
                  <c:v>1.9718141595362406</c:v>
                </c:pt>
                <c:pt idx="20">
                  <c:v>1.7751496543722471</c:v>
                </c:pt>
                <c:pt idx="21">
                  <c:v>1.596603019485644</c:v>
                </c:pt>
                <c:pt idx="22">
                  <c:v>1.4339443563198502</c:v>
                </c:pt>
                <c:pt idx="23">
                  <c:v>1.2853236835296467</c:v>
                </c:pt>
                <c:pt idx="24">
                  <c:v>1.1492419312739905</c:v>
                </c:pt>
                <c:pt idx="25">
                  <c:v>1.0244480189253828</c:v>
                </c:pt>
                <c:pt idx="26">
                  <c:v>0.90990996147024295</c:v>
                </c:pt>
                <c:pt idx="27">
                  <c:v>0.80477712292413672</c:v>
                </c:pt>
                <c:pt idx="28">
                  <c:v>0.70833316143013303</c:v>
                </c:pt>
                <c:pt idx="29">
                  <c:v>0.61999749962390072</c:v>
                </c:pt>
                <c:pt idx="30">
                  <c:v>0.53927805819271268</c:v>
                </c:pt>
                <c:pt idx="31">
                  <c:v>0.46575611657632909</c:v>
                </c:pt>
                <c:pt idx="32">
                  <c:v>0.39908020134508182</c:v>
                </c:pt>
                <c:pt idx="33">
                  <c:v>0.33892987230813981</c:v>
                </c:pt>
                <c:pt idx="34">
                  <c:v>0.28501713232400977</c:v>
                </c:pt>
                <c:pt idx="35">
                  <c:v>0.23706726489463212</c:v>
                </c:pt>
                <c:pt idx="36">
                  <c:v>0.19480307703233887</c:v>
                </c:pt>
                <c:pt idx="37">
                  <c:v>0.15793773932454994</c:v>
                </c:pt>
                <c:pt idx="38">
                  <c:v>0.12616188147385179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'!$DL$26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val>
            <c:numRef>
              <c:f>'Conclusion '!$DL$28:$DL$66</c:f>
              <c:numCache>
                <c:formatCode>_-\$* #,##0.00_ ;_-\$* \-#,##0.00\ ;_-\$* "-"??_ ;_-@_ </c:formatCode>
                <c:ptCount val="39"/>
                <c:pt idx="0">
                  <c:v>80.538657947350018</c:v>
                </c:pt>
                <c:pt idx="1">
                  <c:v>38.969735230348398</c:v>
                </c:pt>
                <c:pt idx="2">
                  <c:v>25.108444296800982</c:v>
                </c:pt>
                <c:pt idx="3">
                  <c:v>18.173581493219771</c:v>
                </c:pt>
                <c:pt idx="4">
                  <c:v>14.008963203460723</c:v>
                </c:pt>
                <c:pt idx="5">
                  <c:v>11.229159147935492</c:v>
                </c:pt>
                <c:pt idx="6">
                  <c:v>9.2405057982857972</c:v>
                </c:pt>
                <c:pt idx="7">
                  <c:v>7.7462650139298965</c:v>
                </c:pt>
                <c:pt idx="8">
                  <c:v>6.5816073369739803</c:v>
                </c:pt>
                <c:pt idx="9">
                  <c:v>5.647625929374783</c:v>
                </c:pt>
                <c:pt idx="10">
                  <c:v>4.8815567491253438</c:v>
                </c:pt>
                <c:pt idx="11">
                  <c:v>4.2415348142218834</c:v>
                </c:pt>
                <c:pt idx="12">
                  <c:v>3.6987100771391077</c:v>
                </c:pt>
                <c:pt idx="13">
                  <c:v>3.2324995547138013</c:v>
                </c:pt>
                <c:pt idx="14">
                  <c:v>2.8279488440207197</c:v>
                </c:pt>
                <c:pt idx="15">
                  <c:v>2.4738926094926588</c:v>
                </c:pt>
                <c:pt idx="16">
                  <c:v>2.1618837384490237</c:v>
                </c:pt>
                <c:pt idx="17">
                  <c:v>1.8854455176131786</c:v>
                </c:pt>
                <c:pt idx="18">
                  <c:v>1.6395210174838002</c:v>
                </c:pt>
                <c:pt idx="19">
                  <c:v>1.4201758871353363</c:v>
                </c:pt>
                <c:pt idx="20">
                  <c:v>1.2242783478514547</c:v>
                </c:pt>
                <c:pt idx="21">
                  <c:v>1.0493168675709064</c:v>
                </c:pt>
                <c:pt idx="22">
                  <c:v>0.89327906153483794</c:v>
                </c:pt>
                <c:pt idx="23">
                  <c:v>0.75449179903724362</c:v>
                </c:pt>
                <c:pt idx="24">
                  <c:v>0.63156659238273283</c:v>
                </c:pt>
                <c:pt idx="25">
                  <c:v>0.52331274336914513</c:v>
                </c:pt>
                <c:pt idx="26">
                  <c:v>0.42866867508532325</c:v>
                </c:pt>
                <c:pt idx="27">
                  <c:v>0.34665958779180833</c:v>
                </c:pt>
                <c:pt idx="28">
                  <c:v>0.27634770130686881</c:v>
                </c:pt>
                <c:pt idx="29">
                  <c:v>0.21681159794695837</c:v>
                </c:pt>
                <c:pt idx="30">
                  <c:v>0.16711990173504232</c:v>
                </c:pt>
                <c:pt idx="31">
                  <c:v>0.12632001759018285</c:v>
                </c:pt>
                <c:pt idx="32">
                  <c:v>9.3440073312650265E-2</c:v>
                </c:pt>
                <c:pt idx="33">
                  <c:v>6.7490438432256147E-2</c:v>
                </c:pt>
                <c:pt idx="34">
                  <c:v>4.7484627106367243E-2</c:v>
                </c:pt>
                <c:pt idx="35">
                  <c:v>3.2458707894023088E-2</c:v>
                </c:pt>
                <c:pt idx="36">
                  <c:v>2.0087007440095221E-2</c:v>
                </c:pt>
                <c:pt idx="37">
                  <c:v>1.0041619848221434E-2</c:v>
                </c:pt>
                <c:pt idx="38">
                  <c:v>3.1078894064374284E-3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4784"/>
        <c:axId val="125496704"/>
      </c:lineChart>
      <c:catAx>
        <c:axId val="12549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Terms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25496704"/>
        <c:crosses val="autoZero"/>
        <c:auto val="1"/>
        <c:lblAlgn val="ctr"/>
        <c:lblOffset val="100"/>
        <c:noMultiLvlLbl val="0"/>
      </c:catAx>
      <c:valAx>
        <c:axId val="12549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Monthly premiunms</a:t>
                </a:r>
              </a:p>
            </c:rich>
          </c:tx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2549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Annuity NSP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'Life Tables'!$S$16</c:f>
              <c:strCache>
                <c:ptCount val="1"/>
                <c:pt idx="0">
                  <c:v>Whole Life</c:v>
                </c:pt>
              </c:strCache>
            </c:strRef>
          </c:tx>
          <c:invertIfNegative val="0"/>
          <c:val>
            <c:numRef>
              <c:f>'Life Tables'!$S$17</c:f>
              <c:numCache>
                <c:formatCode>"$"#,##0.00</c:formatCode>
                <c:ptCount val="1"/>
                <c:pt idx="0">
                  <c:v>141750.17203559563</c:v>
                </c:pt>
              </c:numCache>
            </c:numRef>
          </c:val>
        </c:ser>
        <c:ser>
          <c:idx val="1"/>
          <c:order val="1"/>
          <c:tx>
            <c:strRef>
              <c:f>'Life Tables'!$T$16</c:f>
              <c:strCache>
                <c:ptCount val="1"/>
                <c:pt idx="0">
                  <c:v>Temporary</c:v>
                </c:pt>
              </c:strCache>
            </c:strRef>
          </c:tx>
          <c:invertIfNegative val="0"/>
          <c:val>
            <c:numRef>
              <c:f>'Life Tables'!$T$17</c:f>
              <c:numCache>
                <c:formatCode>"$"#,##0.00</c:formatCode>
                <c:ptCount val="1"/>
                <c:pt idx="0">
                  <c:v>97049.521864938055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515520"/>
        <c:axId val="111517056"/>
        <c:axId val="0"/>
      </c:bar3DChart>
      <c:catAx>
        <c:axId val="11151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1517056"/>
        <c:crosses val="autoZero"/>
        <c:auto val="1"/>
        <c:lblAlgn val="ctr"/>
        <c:lblOffset val="100"/>
        <c:noMultiLvlLbl val="0"/>
      </c:catAx>
      <c:valAx>
        <c:axId val="11151705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115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Premiums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'Life Tables'!$S$8</c:f>
              <c:strCache>
                <c:ptCount val="1"/>
                <c:pt idx="0">
                  <c:v>Whole Life</c:v>
                </c:pt>
              </c:strCache>
            </c:strRef>
          </c:tx>
          <c:invertIfNegative val="0"/>
          <c:val>
            <c:numRef>
              <c:f>'Life Tables'!$S$9</c:f>
              <c:numCache>
                <c:formatCode>"$"#,##0.00</c:formatCode>
                <c:ptCount val="1"/>
                <c:pt idx="0">
                  <c:v>3.5397731109530772</c:v>
                </c:pt>
              </c:numCache>
            </c:numRef>
          </c:val>
        </c:ser>
        <c:ser>
          <c:idx val="1"/>
          <c:order val="1"/>
          <c:tx>
            <c:strRef>
              <c:f>'Life Tables'!$T$8</c:f>
              <c:strCache>
                <c:ptCount val="1"/>
                <c:pt idx="0">
                  <c:v>Term Life</c:v>
                </c:pt>
              </c:strCache>
            </c:strRef>
          </c:tx>
          <c:invertIfNegative val="0"/>
          <c:val>
            <c:numRef>
              <c:f>'Life Tables'!$T$9</c:f>
              <c:numCache>
                <c:formatCode>"$"#,##0.00</c:formatCode>
                <c:ptCount val="1"/>
                <c:pt idx="0">
                  <c:v>1.0235969195318237</c:v>
                </c:pt>
              </c:numCache>
            </c:numRef>
          </c:val>
        </c:ser>
        <c:ser>
          <c:idx val="2"/>
          <c:order val="2"/>
          <c:tx>
            <c:strRef>
              <c:f>'Life Tables'!$U$8</c:f>
              <c:strCache>
                <c:ptCount val="1"/>
                <c:pt idx="0">
                  <c:v>Endowment</c:v>
                </c:pt>
              </c:strCache>
            </c:strRef>
          </c:tx>
          <c:invertIfNegative val="0"/>
          <c:val>
            <c:numRef>
              <c:f>'Life Tables'!$U$9</c:f>
              <c:numCache>
                <c:formatCode>"$"#,##0.00</c:formatCode>
                <c:ptCount val="1"/>
                <c:pt idx="0">
                  <c:v>29.399020331933365</c:v>
                </c:pt>
              </c:numCache>
            </c:numRef>
          </c:val>
        </c:ser>
        <c:ser>
          <c:idx val="3"/>
          <c:order val="3"/>
          <c:tx>
            <c:strRef>
              <c:f>'Life Tables'!$V$8</c:f>
              <c:strCache>
                <c:ptCount val="1"/>
                <c:pt idx="0">
                  <c:v>Premiums
Repaid</c:v>
                </c:pt>
              </c:strCache>
            </c:strRef>
          </c:tx>
          <c:invertIfNegative val="0"/>
          <c:val>
            <c:numRef>
              <c:f>'Life Tables'!$V$9</c:f>
              <c:numCache>
                <c:formatCode>"$"#,##0.00</c:formatCode>
                <c:ptCount val="1"/>
                <c:pt idx="0">
                  <c:v>1.0373841153561285</c:v>
                </c:pt>
              </c:numCache>
            </c:numRef>
          </c:val>
        </c:ser>
        <c:ser>
          <c:idx val="4"/>
          <c:order val="4"/>
          <c:tx>
            <c:strRef>
              <c:f>'Life Tables'!$W$8</c:f>
              <c:strCache>
                <c:ptCount val="1"/>
                <c:pt idx="0">
                  <c:v>Deffered</c:v>
                </c:pt>
              </c:strCache>
            </c:strRef>
          </c:tx>
          <c:invertIfNegative val="0"/>
          <c:val>
            <c:numRef>
              <c:f>'Life Tables'!$W$9</c:f>
              <c:numCache>
                <c:formatCode>"$"#,##0.00</c:formatCode>
                <c:ptCount val="1"/>
                <c:pt idx="0">
                  <c:v>4.3054251748059587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4050944"/>
        <c:axId val="114052480"/>
        <c:axId val="0"/>
      </c:bar3DChart>
      <c:catAx>
        <c:axId val="11405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052480"/>
        <c:crosses val="autoZero"/>
        <c:auto val="1"/>
        <c:lblAlgn val="ctr"/>
        <c:lblOffset val="100"/>
        <c:noMultiLvlLbl val="0"/>
      </c:catAx>
      <c:valAx>
        <c:axId val="114052480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1405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Premiums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'Life Tables'!$S$11</c:f>
              <c:strCache>
                <c:ptCount val="1"/>
                <c:pt idx="0">
                  <c:v>Whole Life</c:v>
                </c:pt>
              </c:strCache>
            </c:strRef>
          </c:tx>
          <c:invertIfNegative val="0"/>
          <c:val>
            <c:numRef>
              <c:f>'Life Tables'!$S$12</c:f>
              <c:numCache>
                <c:formatCode>"$"#,##0.00</c:formatCode>
                <c:ptCount val="1"/>
                <c:pt idx="0">
                  <c:v>0.30213225763939605</c:v>
                </c:pt>
              </c:numCache>
            </c:numRef>
          </c:val>
        </c:ser>
        <c:ser>
          <c:idx val="1"/>
          <c:order val="1"/>
          <c:tx>
            <c:strRef>
              <c:f>'Life Tables'!$T$11</c:f>
              <c:strCache>
                <c:ptCount val="1"/>
                <c:pt idx="0">
                  <c:v>Term Life</c:v>
                </c:pt>
              </c:strCache>
            </c:strRef>
          </c:tx>
          <c:invertIfNegative val="0"/>
          <c:val>
            <c:numRef>
              <c:f>'Life Tables'!$T$12</c:f>
              <c:numCache>
                <c:formatCode>"$"#,##0.00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'Life Tables'!$U$11</c:f>
              <c:strCache>
                <c:ptCount val="1"/>
                <c:pt idx="0">
                  <c:v>Endowment</c:v>
                </c:pt>
              </c:strCache>
            </c:strRef>
          </c:tx>
          <c:invertIfNegative val="0"/>
          <c:val>
            <c:numRef>
              <c:f>'Life Tables'!$U$12</c:f>
              <c:numCache>
                <c:formatCode>"$"#,##0.00</c:formatCode>
                <c:ptCount val="1"/>
                <c:pt idx="0">
                  <c:v>2.5062979662136211</c:v>
                </c:pt>
              </c:numCache>
            </c:numRef>
          </c:val>
        </c:ser>
        <c:ser>
          <c:idx val="3"/>
          <c:order val="3"/>
          <c:tx>
            <c:strRef>
              <c:f>'Life Tables'!$V$11</c:f>
              <c:strCache>
                <c:ptCount val="1"/>
                <c:pt idx="0">
                  <c:v>Premiums
Repaid</c:v>
                </c:pt>
              </c:strCache>
            </c:strRef>
          </c:tx>
          <c:invertIfNegative val="0"/>
          <c:val>
            <c:numRef>
              <c:f>'Life Tables'!$V$12</c:f>
              <c:numCache>
                <c:formatCode>"$"#,##0.00</c:formatCode>
                <c:ptCount val="1"/>
                <c:pt idx="0">
                  <c:v>8.8438106751307463E-2</c:v>
                </c:pt>
              </c:numCache>
            </c:numRef>
          </c:val>
        </c:ser>
        <c:ser>
          <c:idx val="4"/>
          <c:order val="4"/>
          <c:tx>
            <c:strRef>
              <c:f>'Life Tables'!$W$11</c:f>
              <c:strCache>
                <c:ptCount val="1"/>
                <c:pt idx="0">
                  <c:v>Deffered</c:v>
                </c:pt>
              </c:strCache>
            </c:strRef>
          </c:tx>
          <c:invertIfNegative val="0"/>
          <c:val>
            <c:numRef>
              <c:f>'Life Tables'!$W$12</c:f>
              <c:numCache>
                <c:formatCode>"$"#,##0.00</c:formatCode>
                <c:ptCount val="1"/>
                <c:pt idx="0">
                  <c:v>0.36352593718396303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4101248"/>
        <c:axId val="114115328"/>
        <c:axId val="0"/>
      </c:bar3DChart>
      <c:catAx>
        <c:axId val="11410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4115328"/>
        <c:crosses val="autoZero"/>
        <c:auto val="1"/>
        <c:lblAlgn val="ctr"/>
        <c:lblOffset val="100"/>
        <c:noMultiLvlLbl val="0"/>
      </c:catAx>
      <c:valAx>
        <c:axId val="11411532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1410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Annuity Annual Premiums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'Life Tables'!$S$19</c:f>
              <c:strCache>
                <c:ptCount val="1"/>
                <c:pt idx="0">
                  <c:v>Whole Life</c:v>
                </c:pt>
              </c:strCache>
            </c:strRef>
          </c:tx>
          <c:invertIfNegative val="0"/>
          <c:val>
            <c:numRef>
              <c:f>'Life Tables'!$S$20</c:f>
              <c:numCache>
                <c:formatCode>"$"#,##0.00</c:formatCode>
                <c:ptCount val="1"/>
                <c:pt idx="0">
                  <c:v>19055.908440578656</c:v>
                </c:pt>
              </c:numCache>
            </c:numRef>
          </c:val>
        </c:ser>
        <c:ser>
          <c:idx val="1"/>
          <c:order val="1"/>
          <c:tx>
            <c:strRef>
              <c:f>'Life Tables'!$T$19</c:f>
              <c:strCache>
                <c:ptCount val="1"/>
                <c:pt idx="0">
                  <c:v>Temporary</c:v>
                </c:pt>
              </c:strCache>
            </c:strRef>
          </c:tx>
          <c:invertIfNegative val="0"/>
          <c:val>
            <c:numRef>
              <c:f>'Life Tables'!$T$20</c:f>
              <c:numCache>
                <c:formatCode>"$"#,##0.00</c:formatCode>
                <c:ptCount val="1"/>
                <c:pt idx="0">
                  <c:v>13046.663551108715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4146304"/>
        <c:axId val="114152192"/>
        <c:axId val="0"/>
      </c:bar3DChart>
      <c:catAx>
        <c:axId val="11414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152192"/>
        <c:crosses val="autoZero"/>
        <c:auto val="1"/>
        <c:lblAlgn val="ctr"/>
        <c:lblOffset val="100"/>
        <c:noMultiLvlLbl val="0"/>
      </c:catAx>
      <c:valAx>
        <c:axId val="11415219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141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Annuity Monthly Premiums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'Life Tables'!$S$22</c:f>
              <c:strCache>
                <c:ptCount val="1"/>
                <c:pt idx="0">
                  <c:v>Whole Life</c:v>
                </c:pt>
              </c:strCache>
            </c:strRef>
          </c:tx>
          <c:invertIfNegative val="0"/>
          <c:val>
            <c:numRef>
              <c:f>'Life Tables'!$S$23</c:f>
              <c:numCache>
                <c:formatCode>"$"#,##0.00</c:formatCode>
                <c:ptCount val="1"/>
                <c:pt idx="0">
                  <c:v>1624.4278567968588</c:v>
                </c:pt>
              </c:numCache>
            </c:numRef>
          </c:val>
        </c:ser>
        <c:ser>
          <c:idx val="1"/>
          <c:order val="1"/>
          <c:tx>
            <c:strRef>
              <c:f>'Life Tables'!$T$22</c:f>
              <c:strCache>
                <c:ptCount val="1"/>
                <c:pt idx="0">
                  <c:v>Temporary</c:v>
                </c:pt>
              </c:strCache>
            </c:strRef>
          </c:tx>
          <c:invertIfNegative val="0"/>
          <c:val>
            <c:numRef>
              <c:f>'Life Tables'!$T$23</c:f>
              <c:numCache>
                <c:formatCode>"$"#,##0.00</c:formatCode>
                <c:ptCount val="1"/>
                <c:pt idx="0">
                  <c:v>1112.1675871168104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4187648"/>
        <c:axId val="114193536"/>
        <c:axId val="0"/>
      </c:bar3DChart>
      <c:catAx>
        <c:axId val="11418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4193536"/>
        <c:crosses val="autoZero"/>
        <c:auto val="1"/>
        <c:lblAlgn val="ctr"/>
        <c:lblOffset val="100"/>
        <c:noMultiLvlLbl val="0"/>
      </c:catAx>
      <c:valAx>
        <c:axId val="11419353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1418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Whole life NSP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3%</c:v>
          </c:tx>
          <c:marker>
            <c:symbol val="none"/>
          </c:marker>
          <c:val>
            <c:numRef>
              <c:f>'Conclusion '!$C$28:$C$126</c:f>
              <c:numCache>
                <c:formatCode>_-\$* #,##0.00_ ;_-\$* \-#,##0.00\ ;_-\$* "-"??_ ;_-@_ </c:formatCode>
                <c:ptCount val="99"/>
                <c:pt idx="0">
                  <c:v>136.65437824245819</c:v>
                </c:pt>
                <c:pt idx="1">
                  <c:v>139.60110774815703</c:v>
                </c:pt>
                <c:pt idx="2">
                  <c:v>142.74327570854851</c:v>
                </c:pt>
                <c:pt idx="3">
                  <c:v>146.06919137263387</c:v>
                </c:pt>
                <c:pt idx="4">
                  <c:v>149.56683298781536</c:v>
                </c:pt>
                <c:pt idx="5">
                  <c:v>153.22396733474997</c:v>
                </c:pt>
                <c:pt idx="6">
                  <c:v>157.03675517061089</c:v>
                </c:pt>
                <c:pt idx="7">
                  <c:v>161.00111600147349</c:v>
                </c:pt>
                <c:pt idx="8">
                  <c:v>165.10483049849134</c:v>
                </c:pt>
                <c:pt idx="9">
                  <c:v>169.351909734738</c:v>
                </c:pt>
                <c:pt idx="10">
                  <c:v>173.73012132271427</c:v>
                </c:pt>
                <c:pt idx="11">
                  <c:v>178.24351465869648</c:v>
                </c:pt>
                <c:pt idx="12">
                  <c:v>182.88807694592035</c:v>
                </c:pt>
                <c:pt idx="13">
                  <c:v>187.66801753041085</c:v>
                </c:pt>
                <c:pt idx="14">
                  <c:v>192.57949086767235</c:v>
                </c:pt>
                <c:pt idx="15">
                  <c:v>197.62672080085474</c:v>
                </c:pt>
                <c:pt idx="16">
                  <c:v>202.81415250928947</c:v>
                </c:pt>
                <c:pt idx="17">
                  <c:v>208.14629361978143</c:v>
                </c:pt>
                <c:pt idx="18">
                  <c:v>213.62788173288317</c:v>
                </c:pt>
                <c:pt idx="19">
                  <c:v>219.25593486972639</c:v>
                </c:pt>
                <c:pt idx="20">
                  <c:v>225.03543362796628</c:v>
                </c:pt>
                <c:pt idx="21">
                  <c:v>230.97136317408274</c:v>
                </c:pt>
                <c:pt idx="22">
                  <c:v>237.06123786985302</c:v>
                </c:pt>
                <c:pt idx="23">
                  <c:v>243.31048475974015</c:v>
                </c:pt>
                <c:pt idx="24">
                  <c:v>249.72447786715901</c:v>
                </c:pt>
                <c:pt idx="25">
                  <c:v>256.30893347078865</c:v>
                </c:pt>
                <c:pt idx="26">
                  <c:v>263.06227083745273</c:v>
                </c:pt>
                <c:pt idx="27">
                  <c:v>269.98320192854544</c:v>
                </c:pt>
                <c:pt idx="28">
                  <c:v>277.07780893484448</c:v>
                </c:pt>
                <c:pt idx="29">
                  <c:v>284.3453099217287</c:v>
                </c:pt>
                <c:pt idx="30">
                  <c:v>291.7921196940577</c:v>
                </c:pt>
                <c:pt idx="31">
                  <c:v>299.41793289748284</c:v>
                </c:pt>
                <c:pt idx="32">
                  <c:v>307.22272543171556</c:v>
                </c:pt>
                <c:pt idx="33">
                  <c:v>315.21366061413181</c:v>
                </c:pt>
                <c:pt idx="34">
                  <c:v>323.38451776225287</c:v>
                </c:pt>
                <c:pt idx="35">
                  <c:v>331.74288686597987</c:v>
                </c:pt>
                <c:pt idx="36">
                  <c:v>340.2833508372338</c:v>
                </c:pt>
                <c:pt idx="37">
                  <c:v>349.00758502569005</c:v>
                </c:pt>
                <c:pt idx="38">
                  <c:v>357.91756621368563</c:v>
                </c:pt>
                <c:pt idx="39">
                  <c:v>367.00933744861396</c:v>
                </c:pt>
                <c:pt idx="40">
                  <c:v>376.28566092402582</c:v>
                </c:pt>
                <c:pt idx="41">
                  <c:v>385.74374804290198</c:v>
                </c:pt>
                <c:pt idx="42">
                  <c:v>395.38125741905816</c:v>
                </c:pt>
                <c:pt idx="43">
                  <c:v>405.19657226789695</c:v>
                </c:pt>
                <c:pt idx="44">
                  <c:v>415.18281698014749</c:v>
                </c:pt>
                <c:pt idx="45">
                  <c:v>425.33967775882178</c:v>
                </c:pt>
                <c:pt idx="46">
                  <c:v>435.66760501176515</c:v>
                </c:pt>
                <c:pt idx="47">
                  <c:v>446.15674979062692</c:v>
                </c:pt>
                <c:pt idx="48">
                  <c:v>456.80377055064315</c:v>
                </c:pt>
                <c:pt idx="49">
                  <c:v>467.60096940839844</c:v>
                </c:pt>
                <c:pt idx="50">
                  <c:v>478.54196016497872</c:v>
                </c:pt>
                <c:pt idx="51">
                  <c:v>489.62160029418976</c:v>
                </c:pt>
                <c:pt idx="52">
                  <c:v>500.83103648473661</c:v>
                </c:pt>
                <c:pt idx="53">
                  <c:v>512.15811361333135</c:v>
                </c:pt>
                <c:pt idx="54">
                  <c:v>523.59728435389206</c:v>
                </c:pt>
                <c:pt idx="55">
                  <c:v>535.14003746115418</c:v>
                </c:pt>
                <c:pt idx="56">
                  <c:v>546.77530181321424</c:v>
                </c:pt>
                <c:pt idx="57">
                  <c:v>558.48970122155777</c:v>
                </c:pt>
                <c:pt idx="58">
                  <c:v>570.26807297908147</c:v>
                </c:pt>
                <c:pt idx="59">
                  <c:v>582.10224407465057</c:v>
                </c:pt>
                <c:pt idx="60">
                  <c:v>593.97843966826929</c:v>
                </c:pt>
                <c:pt idx="61">
                  <c:v>605.88206804023082</c:v>
                </c:pt>
                <c:pt idx="62">
                  <c:v>617.79804353528391</c:v>
                </c:pt>
                <c:pt idx="63">
                  <c:v>629.7112401267824</c:v>
                </c:pt>
                <c:pt idx="64">
                  <c:v>641.60674033476471</c:v>
                </c:pt>
                <c:pt idx="65">
                  <c:v>653.46687742265624</c:v>
                </c:pt>
                <c:pt idx="66">
                  <c:v>665.27512338861811</c:v>
                </c:pt>
                <c:pt idx="67">
                  <c:v>677.01667027501958</c:v>
                </c:pt>
                <c:pt idx="68">
                  <c:v>688.67547684758722</c:v>
                </c:pt>
                <c:pt idx="69">
                  <c:v>700.23176227430167</c:v>
                </c:pt>
                <c:pt idx="70">
                  <c:v>711.67197728597932</c:v>
                </c:pt>
                <c:pt idx="71">
                  <c:v>722.97727672507017</c:v>
                </c:pt>
                <c:pt idx="72">
                  <c:v>734.13293815780162</c:v>
                </c:pt>
                <c:pt idx="73">
                  <c:v>745.12066394488306</c:v>
                </c:pt>
                <c:pt idx="74">
                  <c:v>755.92721178697309</c:v>
                </c:pt>
                <c:pt idx="75">
                  <c:v>766.53733677667856</c:v>
                </c:pt>
                <c:pt idx="76">
                  <c:v>776.93707164205728</c:v>
                </c:pt>
                <c:pt idx="77">
                  <c:v>787.11438206975788</c:v>
                </c:pt>
                <c:pt idx="78">
                  <c:v>797.0554464930957</c:v>
                </c:pt>
                <c:pt idx="79">
                  <c:v>806.75176903376428</c:v>
                </c:pt>
                <c:pt idx="80">
                  <c:v>816.19477035319426</c:v>
                </c:pt>
                <c:pt idx="81">
                  <c:v>825.37663863955379</c:v>
                </c:pt>
                <c:pt idx="82">
                  <c:v>834.29486970836638</c:v>
                </c:pt>
                <c:pt idx="83">
                  <c:v>842.94615747142257</c:v>
                </c:pt>
                <c:pt idx="84">
                  <c:v>851.33251051808566</c:v>
                </c:pt>
                <c:pt idx="85">
                  <c:v>859.46113655560475</c:v>
                </c:pt>
                <c:pt idx="86">
                  <c:v>867.34443499340261</c:v>
                </c:pt>
                <c:pt idx="87">
                  <c:v>875.00412330495101</c:v>
                </c:pt>
                <c:pt idx="88">
                  <c:v>882.47209493570529</c:v>
                </c:pt>
                <c:pt idx="89">
                  <c:v>889.79876230437799</c:v>
                </c:pt>
                <c:pt idx="90">
                  <c:v>897.0609284498081</c:v>
                </c:pt>
                <c:pt idx="91">
                  <c:v>904.37660653972489</c:v>
                </c:pt>
                <c:pt idx="92">
                  <c:v>911.93329851371095</c:v>
                </c:pt>
                <c:pt idx="93">
                  <c:v>920.02971435822246</c:v>
                </c:pt>
                <c:pt idx="94">
                  <c:v>929.16068802717166</c:v>
                </c:pt>
                <c:pt idx="95">
                  <c:v>940.16831862939898</c:v>
                </c:pt>
                <c:pt idx="96">
                  <c:v>951.34353841930817</c:v>
                </c:pt>
                <c:pt idx="97">
                  <c:v>961.68340852377651</c:v>
                </c:pt>
                <c:pt idx="98">
                  <c:v>970.87378640776706</c:v>
                </c:pt>
              </c:numCache>
            </c:numRef>
          </c:val>
          <c:smooth val="0"/>
        </c:ser>
        <c:ser>
          <c:idx val="1"/>
          <c:order val="1"/>
          <c:tx>
            <c:v>4%</c:v>
          </c:tx>
          <c:marker>
            <c:symbol val="none"/>
          </c:marker>
          <c:val>
            <c:numRef>
              <c:f>'Conclusion '!$D$28:$D$126</c:f>
              <c:numCache>
                <c:formatCode>_-\$* #,##0.00_ ;_-\$* \-#,##0.00\ ;_-\$* "-"??_ ;_-@_ </c:formatCode>
                <c:ptCount val="99"/>
                <c:pt idx="0">
                  <c:v>78.556133837883849</c:v>
                </c:pt>
                <c:pt idx="1">
                  <c:v>80.466238871202961</c:v>
                </c:pt>
                <c:pt idx="2">
                  <c:v>82.565605549225097</c:v>
                </c:pt>
                <c:pt idx="3">
                  <c:v>84.843275565018587</c:v>
                </c:pt>
                <c:pt idx="4">
                  <c:v>87.28780346956367</c:v>
                </c:pt>
                <c:pt idx="5">
                  <c:v>89.887372849355557</c:v>
                </c:pt>
                <c:pt idx="6">
                  <c:v>92.639048593895595</c:v>
                </c:pt>
                <c:pt idx="7">
                  <c:v>95.539605408436429</c:v>
                </c:pt>
                <c:pt idx="8">
                  <c:v>98.576994597089467</c:v>
                </c:pt>
                <c:pt idx="9">
                  <c:v>101.75655144318152</c:v>
                </c:pt>
                <c:pt idx="10">
                  <c:v>105.06610202529276</c:v>
                </c:pt>
                <c:pt idx="11">
                  <c:v>108.5109616652683</c:v>
                </c:pt>
                <c:pt idx="12">
                  <c:v>112.08776638156348</c:v>
                </c:pt>
                <c:pt idx="13">
                  <c:v>115.80205432252654</c:v>
                </c:pt>
                <c:pt idx="14">
                  <c:v>119.65066600042795</c:v>
                </c:pt>
                <c:pt idx="15">
                  <c:v>123.6392096634863</c:v>
                </c:pt>
                <c:pt idx="16">
                  <c:v>127.77362165716755</c:v>
                </c:pt>
                <c:pt idx="17">
                  <c:v>132.05999892217045</c:v>
                </c:pt>
                <c:pt idx="18">
                  <c:v>136.5047868454572</c:v>
                </c:pt>
                <c:pt idx="19">
                  <c:v>141.10604118164815</c:v>
                </c:pt>
                <c:pt idx="20">
                  <c:v>145.87056722387871</c:v>
                </c:pt>
                <c:pt idx="21">
                  <c:v>150.80528425223039</c:v>
                </c:pt>
                <c:pt idx="22">
                  <c:v>155.90895834556218</c:v>
                </c:pt>
                <c:pt idx="23">
                  <c:v>161.18911195357643</c:v>
                </c:pt>
                <c:pt idx="24">
                  <c:v>166.65333145111006</c:v>
                </c:pt>
                <c:pt idx="25">
                  <c:v>172.30970967617154</c:v>
                </c:pt>
                <c:pt idx="26">
                  <c:v>178.15833715784478</c:v>
                </c:pt>
                <c:pt idx="27">
                  <c:v>184.19963974591212</c:v>
                </c:pt>
                <c:pt idx="28">
                  <c:v>190.44230967984333</c:v>
                </c:pt>
                <c:pt idx="29">
                  <c:v>196.88748311650073</c:v>
                </c:pt>
                <c:pt idx="30">
                  <c:v>203.54441499073317</c:v>
                </c:pt>
                <c:pt idx="31">
                  <c:v>210.41494470749055</c:v>
                </c:pt>
                <c:pt idx="32">
                  <c:v>217.5012674451572</c:v>
                </c:pt>
                <c:pt idx="33">
                  <c:v>224.81375850554187</c:v>
                </c:pt>
                <c:pt idx="34">
                  <c:v>232.34778864325534</c:v>
                </c:pt>
                <c:pt idx="35">
                  <c:v>240.1143645940428</c:v>
                </c:pt>
                <c:pt idx="36">
                  <c:v>248.10986122274613</c:v>
                </c:pt>
                <c:pt idx="37">
                  <c:v>256.3387037689244</c:v>
                </c:pt>
                <c:pt idx="38">
                  <c:v>264.80574585659542</c:v>
                </c:pt>
                <c:pt idx="39">
                  <c:v>273.50912233004419</c:v>
                </c:pt>
                <c:pt idx="40">
                  <c:v>282.45467580524075</c:v>
                </c:pt>
                <c:pt idx="41">
                  <c:v>291.64195693234143</c:v>
                </c:pt>
                <c:pt idx="42">
                  <c:v>301.0710358339611</c:v>
                </c:pt>
                <c:pt idx="43">
                  <c:v>310.7428336785627</c:v>
                </c:pt>
                <c:pt idx="44">
                  <c:v>320.65218905891237</c:v>
                </c:pt>
                <c:pt idx="45">
                  <c:v>330.80150308035462</c:v>
                </c:pt>
                <c:pt idx="46">
                  <c:v>341.19412100517843</c:v>
                </c:pt>
                <c:pt idx="47">
                  <c:v>351.82140422180629</c:v>
                </c:pt>
                <c:pt idx="48">
                  <c:v>362.68221071933613</c:v>
                </c:pt>
                <c:pt idx="49">
                  <c:v>373.77026651066592</c:v>
                </c:pt>
                <c:pt idx="50">
                  <c:v>385.08074725882193</c:v>
                </c:pt>
                <c:pt idx="51">
                  <c:v>396.61022740038231</c:v>
                </c:pt>
                <c:pt idx="52">
                  <c:v>408.35083691966156</c:v>
                </c:pt>
                <c:pt idx="53">
                  <c:v>420.29065877509078</c:v>
                </c:pt>
                <c:pt idx="54">
                  <c:v>432.42545383988841</c:v>
                </c:pt>
                <c:pt idx="55">
                  <c:v>444.7473844794668</c:v>
                </c:pt>
                <c:pt idx="56">
                  <c:v>457.24542761057586</c:v>
                </c:pt>
                <c:pt idx="57">
                  <c:v>469.90561803798147</c:v>
                </c:pt>
                <c:pt idx="58">
                  <c:v>482.71161489462742</c:v>
                </c:pt>
                <c:pt idx="59">
                  <c:v>495.65524700103271</c:v>
                </c:pt>
                <c:pt idx="60">
                  <c:v>508.72144575419907</c:v>
                </c:pt>
                <c:pt idx="61">
                  <c:v>521.89391344178568</c:v>
                </c:pt>
                <c:pt idx="62">
                  <c:v>535.15549447972523</c:v>
                </c:pt>
                <c:pt idx="63">
                  <c:v>548.48871480837681</c:v>
                </c:pt>
                <c:pt idx="64">
                  <c:v>561.87608386441616</c:v>
                </c:pt>
                <c:pt idx="65">
                  <c:v>575.29647384118061</c:v>
                </c:pt>
                <c:pt idx="66">
                  <c:v>588.72982840618033</c:v>
                </c:pt>
                <c:pt idx="67">
                  <c:v>602.15790521611302</c:v>
                </c:pt>
                <c:pt idx="68">
                  <c:v>615.56067094710716</c:v>
                </c:pt>
                <c:pt idx="69">
                  <c:v>628.91316906735767</c:v>
                </c:pt>
                <c:pt idx="70">
                  <c:v>642.19780143007063</c:v>
                </c:pt>
                <c:pt idx="71">
                  <c:v>655.39014014808822</c:v>
                </c:pt>
                <c:pt idx="72">
                  <c:v>668.47054386514344</c:v>
                </c:pt>
                <c:pt idx="73">
                  <c:v>681.41463545099646</c:v>
                </c:pt>
                <c:pt idx="74">
                  <c:v>694.20402787893124</c:v>
                </c:pt>
                <c:pt idx="75">
                  <c:v>706.81758188796334</c:v>
                </c:pt>
                <c:pt idx="76">
                  <c:v>719.23548576457767</c:v>
                </c:pt>
                <c:pt idx="77">
                  <c:v>731.44010997524674</c:v>
                </c:pt>
                <c:pt idx="78">
                  <c:v>743.41134629587737</c:v>
                </c:pt>
                <c:pt idx="79">
                  <c:v>755.13557154329885</c:v>
                </c:pt>
                <c:pt idx="80">
                  <c:v>766.59889616584326</c:v>
                </c:pt>
                <c:pt idx="81">
                  <c:v>777.78823391235437</c:v>
                </c:pt>
                <c:pt idx="82">
                  <c:v>788.6970914375197</c:v>
                </c:pt>
                <c:pt idx="83">
                  <c:v>799.31786273986347</c:v>
                </c:pt>
                <c:pt idx="84">
                  <c:v>809.64960961550344</c:v>
                </c:pt>
                <c:pt idx="85">
                  <c:v>819.69799167800579</c:v>
                </c:pt>
                <c:pt idx="86">
                  <c:v>829.4753189627138</c:v>
                </c:pt>
                <c:pt idx="87">
                  <c:v>839.00590919398087</c:v>
                </c:pt>
                <c:pt idx="88">
                  <c:v>848.32731037031283</c:v>
                </c:pt>
                <c:pt idx="89">
                  <c:v>857.50119629293658</c:v>
                </c:pt>
                <c:pt idx="90">
                  <c:v>866.62384212899781</c:v>
                </c:pt>
                <c:pt idx="91">
                  <c:v>875.84581713291323</c:v>
                </c:pt>
                <c:pt idx="92">
                  <c:v>885.40961923343002</c:v>
                </c:pt>
                <c:pt idx="93">
                  <c:v>895.70577509741224</c:v>
                </c:pt>
                <c:pt idx="94">
                  <c:v>907.38705355698858</c:v>
                </c:pt>
                <c:pt idx="95">
                  <c:v>921.57317647257014</c:v>
                </c:pt>
                <c:pt idx="96">
                  <c:v>936.055405972274</c:v>
                </c:pt>
                <c:pt idx="97">
                  <c:v>949.519142138652</c:v>
                </c:pt>
                <c:pt idx="98">
                  <c:v>961.53846153846155</c:v>
                </c:pt>
              </c:numCache>
            </c:numRef>
          </c:val>
          <c:smooth val="0"/>
        </c:ser>
        <c:ser>
          <c:idx val="2"/>
          <c:order val="2"/>
          <c:tx>
            <c:v>5%</c:v>
          </c:tx>
          <c:marker>
            <c:symbol val="none"/>
          </c:marker>
          <c:val>
            <c:numRef>
              <c:f>'Conclusion '!$E$28:$E$126</c:f>
              <c:numCache>
                <c:formatCode>_-\$* #,##0.00_ ;_-\$* \-#,##0.00\ ;_-\$* "-"??_ ;_-@_ </c:formatCode>
                <c:ptCount val="99"/>
                <c:pt idx="0">
                  <c:v>48.432778477721314</c:v>
                </c:pt>
                <c:pt idx="1">
                  <c:v>49.580891889340897</c:v>
                </c:pt>
                <c:pt idx="2">
                  <c:v>50.902023591235412</c:v>
                </c:pt>
                <c:pt idx="3">
                  <c:v>52.385818969565953</c:v>
                </c:pt>
                <c:pt idx="4">
                  <c:v>54.021310287336362</c:v>
                </c:pt>
                <c:pt idx="5">
                  <c:v>55.797023287110115</c:v>
                </c:pt>
                <c:pt idx="6">
                  <c:v>57.710572820259486</c:v>
                </c:pt>
                <c:pt idx="7">
                  <c:v>59.759250416564271</c:v>
                </c:pt>
                <c:pt idx="8">
                  <c:v>61.93113776182679</c:v>
                </c:pt>
                <c:pt idx="9">
                  <c:v>64.232275408822375</c:v>
                </c:pt>
                <c:pt idx="10">
                  <c:v>66.650523703907893</c:v>
                </c:pt>
                <c:pt idx="11">
                  <c:v>69.19184337017515</c:v>
                </c:pt>
                <c:pt idx="12">
                  <c:v>71.853198735700843</c:v>
                </c:pt>
                <c:pt idx="13">
                  <c:v>74.640827063683915</c:v>
                </c:pt>
                <c:pt idx="14">
                  <c:v>77.551931981125307</c:v>
                </c:pt>
                <c:pt idx="15">
                  <c:v>80.592873699903976</c:v>
                </c:pt>
                <c:pt idx="16">
                  <c:v>83.770438745235154</c:v>
                </c:pt>
                <c:pt idx="17">
                  <c:v>87.091671895988654</c:v>
                </c:pt>
                <c:pt idx="18">
                  <c:v>90.564079818094228</c:v>
                </c:pt>
                <c:pt idx="19">
                  <c:v>94.186424696116148</c:v>
                </c:pt>
                <c:pt idx="20">
                  <c:v>97.966691448845509</c:v>
                </c:pt>
                <c:pt idx="21">
                  <c:v>101.91309698767003</c:v>
                </c:pt>
                <c:pt idx="22">
                  <c:v>106.02534038619726</c:v>
                </c:pt>
                <c:pt idx="23">
                  <c:v>110.31240564162736</c:v>
                </c:pt>
                <c:pt idx="24">
                  <c:v>114.78347476667805</c:v>
                </c:pt>
                <c:pt idx="25">
                  <c:v>119.44840441173032</c:v>
                </c:pt>
                <c:pt idx="26">
                  <c:v>124.30867321264493</c:v>
                </c:pt>
                <c:pt idx="27">
                  <c:v>129.36614632518217</c:v>
                </c:pt>
                <c:pt idx="28">
                  <c:v>134.63155894166457</c:v>
                </c:pt>
                <c:pt idx="29">
                  <c:v>140.10772127633064</c:v>
                </c:pt>
                <c:pt idx="30">
                  <c:v>145.80620111804708</c:v>
                </c:pt>
                <c:pt idx="31">
                  <c:v>151.7307816779313</c:v>
                </c:pt>
                <c:pt idx="32">
                  <c:v>157.88569716905943</c:v>
                </c:pt>
                <c:pt idx="33">
                  <c:v>164.28407611191909</c:v>
                </c:pt>
                <c:pt idx="34">
                  <c:v>170.92305423987685</c:v>
                </c:pt>
                <c:pt idx="35">
                  <c:v>177.81665579329399</c:v>
                </c:pt>
                <c:pt idx="36">
                  <c:v>184.96327415523328</c:v>
                </c:pt>
                <c:pt idx="37">
                  <c:v>192.37003704338264</c:v>
                </c:pt>
                <c:pt idx="38">
                  <c:v>200.04466481267369</c:v>
                </c:pt>
                <c:pt idx="39">
                  <c:v>207.98769103836599</c:v>
                </c:pt>
                <c:pt idx="40">
                  <c:v>216.20809540896568</c:v>
                </c:pt>
                <c:pt idx="41">
                  <c:v>224.70813157520763</c:v>
                </c:pt>
                <c:pt idx="42">
                  <c:v>233.49067905587995</c:v>
                </c:pt>
                <c:pt idx="43">
                  <c:v>242.55961926753645</c:v>
                </c:pt>
                <c:pt idx="44">
                  <c:v>251.91221924384942</c:v>
                </c:pt>
                <c:pt idx="45">
                  <c:v>261.55406904477906</c:v>
                </c:pt>
                <c:pt idx="46">
                  <c:v>271.4919149692422</c:v>
                </c:pt>
                <c:pt idx="47">
                  <c:v>281.71935686645355</c:v>
                </c:pt>
                <c:pt idx="48">
                  <c:v>292.23824096642335</c:v>
                </c:pt>
                <c:pt idx="49">
                  <c:v>303.04475702959434</c:v>
                </c:pt>
                <c:pt idx="50">
                  <c:v>314.13667514630515</c:v>
                </c:pt>
                <c:pt idx="51">
                  <c:v>325.51331848320166</c:v>
                </c:pt>
                <c:pt idx="52">
                  <c:v>337.16904716530394</c:v>
                </c:pt>
                <c:pt idx="53">
                  <c:v>349.09361247174286</c:v>
                </c:pt>
                <c:pt idx="54">
                  <c:v>361.28526451505547</c:v>
                </c:pt>
                <c:pt idx="55">
                  <c:v>373.73819480796686</c:v>
                </c:pt>
                <c:pt idx="56">
                  <c:v>386.44292856503239</c:v>
                </c:pt>
                <c:pt idx="57">
                  <c:v>399.38653238861366</c:v>
                </c:pt>
                <c:pt idx="58">
                  <c:v>412.553192767827</c:v>
                </c:pt>
                <c:pt idx="59">
                  <c:v>425.93616486436815</c:v>
                </c:pt>
                <c:pt idx="60">
                  <c:v>439.5207579500231</c:v>
                </c:pt>
                <c:pt idx="61">
                  <c:v>453.29066844582934</c:v>
                </c:pt>
                <c:pt idx="62">
                  <c:v>467.228376894549</c:v>
                </c:pt>
                <c:pt idx="63">
                  <c:v>481.31574694526637</c:v>
                </c:pt>
                <c:pt idx="64">
                  <c:v>495.5343642850595</c:v>
                </c:pt>
                <c:pt idx="65">
                  <c:v>509.86135639254849</c:v>
                </c:pt>
                <c:pt idx="66">
                  <c:v>524.27475776598101</c:v>
                </c:pt>
                <c:pt idx="67">
                  <c:v>538.75439180568605</c:v>
                </c:pt>
                <c:pt idx="68">
                  <c:v>553.27772072506104</c:v>
                </c:pt>
                <c:pt idx="69">
                  <c:v>567.8161582588865</c:v>
                </c:pt>
                <c:pt idx="70">
                  <c:v>582.34929542350267</c:v>
                </c:pt>
                <c:pt idx="71">
                  <c:v>596.84846224767705</c:v>
                </c:pt>
                <c:pt idx="72">
                  <c:v>611.29019730630637</c:v>
                </c:pt>
                <c:pt idx="73">
                  <c:v>625.64516160660696</c:v>
                </c:pt>
                <c:pt idx="74">
                  <c:v>639.89066401930984</c:v>
                </c:pt>
                <c:pt idx="75">
                  <c:v>654.00047229351378</c:v>
                </c:pt>
                <c:pt idx="76">
                  <c:v>667.94957621384253</c:v>
                </c:pt>
                <c:pt idx="77">
                  <c:v>681.71522497175488</c:v>
                </c:pt>
                <c:pt idx="78">
                  <c:v>695.27143403967102</c:v>
                </c:pt>
                <c:pt idx="79">
                  <c:v>708.5995901056732</c:v>
                </c:pt>
                <c:pt idx="80">
                  <c:v>721.68052844503165</c:v>
                </c:pt>
                <c:pt idx="81">
                  <c:v>734.49579119421821</c:v>
                </c:pt>
                <c:pt idx="82">
                  <c:v>747.03455352627725</c:v>
                </c:pt>
                <c:pt idx="83">
                  <c:v>759.28449324994938</c:v>
                </c:pt>
                <c:pt idx="84">
                  <c:v>771.24107790121116</c:v>
                </c:pt>
                <c:pt idx="85">
                  <c:v>782.9075664443501</c:v>
                </c:pt>
                <c:pt idx="86">
                  <c:v>794.29514081058699</c:v>
                </c:pt>
                <c:pt idx="87">
                  <c:v>805.42942552788895</c:v>
                </c:pt>
                <c:pt idx="88">
                  <c:v>816.3520981743402</c:v>
                </c:pt>
                <c:pt idx="89">
                  <c:v>827.13422735220877</c:v>
                </c:pt>
                <c:pt idx="90">
                  <c:v>837.88932525044311</c:v>
                </c:pt>
                <c:pt idx="91">
                  <c:v>848.79786185175726</c:v>
                </c:pt>
                <c:pt idx="92">
                  <c:v>860.1541954386995</c:v>
                </c:pt>
                <c:pt idx="93">
                  <c:v>872.43723258008617</c:v>
                </c:pt>
                <c:pt idx="94">
                  <c:v>886.45436705564327</c:v>
                </c:pt>
                <c:pt idx="95">
                  <c:v>903.60124742588584</c:v>
                </c:pt>
                <c:pt idx="96">
                  <c:v>921.20184511259197</c:v>
                </c:pt>
                <c:pt idx="97">
                  <c:v>937.64161466798873</c:v>
                </c:pt>
                <c:pt idx="98">
                  <c:v>952.38095238095229</c:v>
                </c:pt>
              </c:numCache>
            </c:numRef>
          </c:val>
          <c:smooth val="0"/>
        </c:ser>
        <c:ser>
          <c:idx val="3"/>
          <c:order val="3"/>
          <c:tx>
            <c:v>6%</c:v>
          </c:tx>
          <c:marker>
            <c:symbol val="none"/>
          </c:marker>
          <c:val>
            <c:numRef>
              <c:f>'Conclusion '!$F$28:$F$126</c:f>
              <c:numCache>
                <c:formatCode>_-\$* #,##0.00_ ;_-\$* \-#,##0.00\ ;_-\$* "-"??_ ;_-@_ </c:formatCode>
                <c:ptCount val="99"/>
                <c:pt idx="0">
                  <c:v>32.17681473405387</c:v>
                </c:pt>
                <c:pt idx="1">
                  <c:v>32.811427660592088</c:v>
                </c:pt>
                <c:pt idx="2">
                  <c:v>33.601093048831075</c:v>
                </c:pt>
                <c:pt idx="3">
                  <c:v>34.535861293877204</c:v>
                </c:pt>
                <c:pt idx="4">
                  <c:v>35.605060795775188</c:v>
                </c:pt>
                <c:pt idx="5">
                  <c:v>36.797391613828225</c:v>
                </c:pt>
                <c:pt idx="6">
                  <c:v>38.110706176230245</c:v>
                </c:pt>
                <c:pt idx="7">
                  <c:v>39.542503806833665</c:v>
                </c:pt>
                <c:pt idx="8">
                  <c:v>41.080840095016001</c:v>
                </c:pt>
                <c:pt idx="9">
                  <c:v>42.731995638685902</c:v>
                </c:pt>
                <c:pt idx="10">
                  <c:v>44.48370767054088</c:v>
                </c:pt>
                <c:pt idx="11">
                  <c:v>46.342100849905535</c:v>
                </c:pt>
                <c:pt idx="12">
                  <c:v>48.304137129718484</c:v>
                </c:pt>
                <c:pt idx="13">
                  <c:v>50.376244371267866</c:v>
                </c:pt>
                <c:pt idx="14">
                  <c:v>52.555637042755457</c:v>
                </c:pt>
                <c:pt idx="15">
                  <c:v>54.84889352001332</c:v>
                </c:pt>
                <c:pt idx="16">
                  <c:v>57.263097093504186</c:v>
                </c:pt>
                <c:pt idx="17">
                  <c:v>59.805671659006521</c:v>
                </c:pt>
                <c:pt idx="18">
                  <c:v>62.484598484062623</c:v>
                </c:pt>
                <c:pt idx="19">
                  <c:v>65.298926329608207</c:v>
                </c:pt>
                <c:pt idx="20">
                  <c:v>68.257207971031406</c:v>
                </c:pt>
                <c:pt idx="21">
                  <c:v>71.368335433740555</c:v>
                </c:pt>
                <c:pt idx="22">
                  <c:v>74.632490593187995</c:v>
                </c:pt>
                <c:pt idx="23">
                  <c:v>78.059471445895426</c:v>
                </c:pt>
                <c:pt idx="24">
                  <c:v>81.659402332647787</c:v>
                </c:pt>
                <c:pt idx="25">
                  <c:v>85.443237189574035</c:v>
                </c:pt>
                <c:pt idx="26">
                  <c:v>89.413362022219729</c:v>
                </c:pt>
                <c:pt idx="27">
                  <c:v>93.57259705453302</c:v>
                </c:pt>
                <c:pt idx="28">
                  <c:v>97.933045863762729</c:v>
                </c:pt>
                <c:pt idx="29">
                  <c:v>102.4987050253493</c:v>
                </c:pt>
                <c:pt idx="30">
                  <c:v>107.28278073566422</c:v>
                </c:pt>
                <c:pt idx="31">
                  <c:v>112.29051851363702</c:v>
                </c:pt>
                <c:pt idx="32">
                  <c:v>117.52771606066858</c:v>
                </c:pt>
                <c:pt idx="33">
                  <c:v>123.0095930477837</c:v>
                </c:pt>
                <c:pt idx="34">
                  <c:v>128.73478628804614</c:v>
                </c:pt>
                <c:pt idx="35">
                  <c:v>134.71969938286378</c:v>
                </c:pt>
                <c:pt idx="36">
                  <c:v>140.96450762325452</c:v>
                </c:pt>
                <c:pt idx="37">
                  <c:v>147.47862459028903</c:v>
                </c:pt>
                <c:pt idx="38">
                  <c:v>154.27224198992351</c:v>
                </c:pt>
                <c:pt idx="39">
                  <c:v>161.34810805010869</c:v>
                </c:pt>
                <c:pt idx="40">
                  <c:v>168.7179895133809</c:v>
                </c:pt>
                <c:pt idx="41">
                  <c:v>176.38670249384404</c:v>
                </c:pt>
                <c:pt idx="42">
                  <c:v>184.35982493601887</c:v>
                </c:pt>
                <c:pt idx="43">
                  <c:v>192.64411142106098</c:v>
                </c:pt>
                <c:pt idx="44">
                  <c:v>201.23938256689488</c:v>
                </c:pt>
                <c:pt idx="45">
                  <c:v>210.15438720274881</c:v>
                </c:pt>
                <c:pt idx="46">
                  <c:v>219.39927450760865</c:v>
                </c:pt>
                <c:pt idx="47">
                  <c:v>228.97026886965733</c:v>
                </c:pt>
                <c:pt idx="48">
                  <c:v>238.87244030153309</c:v>
                </c:pt>
                <c:pt idx="49">
                  <c:v>249.10487741616583</c:v>
                </c:pt>
                <c:pt idx="50">
                  <c:v>259.66839741926464</c:v>
                </c:pt>
                <c:pt idx="51">
                  <c:v>270.56554729963125</c:v>
                </c:pt>
                <c:pt idx="52">
                  <c:v>281.79357539777317</c:v>
                </c:pt>
                <c:pt idx="53">
                  <c:v>293.3447248771447</c:v>
                </c:pt>
                <c:pt idx="54">
                  <c:v>305.22040365419679</c:v>
                </c:pt>
                <c:pt idx="55">
                  <c:v>317.41766051092293</c:v>
                </c:pt>
                <c:pt idx="56">
                  <c:v>329.92953911429987</c:v>
                </c:pt>
                <c:pt idx="57">
                  <c:v>342.74523568466822</c:v>
                </c:pt>
                <c:pt idx="58">
                  <c:v>355.85066520711115</c:v>
                </c:pt>
                <c:pt idx="59">
                  <c:v>369.24153110784454</c:v>
                </c:pt>
                <c:pt idx="60">
                  <c:v>382.90476971892838</c:v>
                </c:pt>
                <c:pt idx="61">
                  <c:v>396.8253824574345</c:v>
                </c:pt>
                <c:pt idx="62">
                  <c:v>410.98684135701245</c:v>
                </c:pt>
                <c:pt idx="63">
                  <c:v>425.37172672957922</c:v>
                </c:pt>
                <c:pt idx="64">
                  <c:v>439.96208943282522</c:v>
                </c:pt>
                <c:pt idx="65">
                  <c:v>454.7347937247834</c:v>
                </c:pt>
                <c:pt idx="66">
                  <c:v>469.66740676388986</c:v>
                </c:pt>
                <c:pt idx="67">
                  <c:v>484.73919899186814</c:v>
                </c:pt>
                <c:pt idx="68">
                  <c:v>499.92653332681158</c:v>
                </c:pt>
                <c:pt idx="69">
                  <c:v>515.19868096709342</c:v>
                </c:pt>
                <c:pt idx="70">
                  <c:v>530.5336866504482</c:v>
                </c:pt>
                <c:pt idx="71">
                  <c:v>545.90001632283361</c:v>
                </c:pt>
                <c:pt idx="72">
                  <c:v>561.27159135074999</c:v>
                </c:pt>
                <c:pt idx="73">
                  <c:v>576.61535303593178</c:v>
                </c:pt>
                <c:pt idx="74">
                  <c:v>591.9053348973332</c:v>
                </c:pt>
                <c:pt idx="75">
                  <c:v>607.11122353014491</c:v>
                </c:pt>
                <c:pt idx="76">
                  <c:v>622.20370336288977</c:v>
                </c:pt>
                <c:pt idx="77">
                  <c:v>637.15565789664913</c:v>
                </c:pt>
                <c:pt idx="78">
                  <c:v>651.93593417180159</c:v>
                </c:pt>
                <c:pt idx="79">
                  <c:v>666.52140292263198</c:v>
                </c:pt>
                <c:pt idx="80">
                  <c:v>680.88800838898965</c:v>
                </c:pt>
                <c:pt idx="81">
                  <c:v>695.01218578692408</c:v>
                </c:pt>
                <c:pt idx="82">
                  <c:v>708.87881987809794</c:v>
                </c:pt>
                <c:pt idx="83">
                  <c:v>722.47083686793917</c:v>
                </c:pt>
                <c:pt idx="84">
                  <c:v>735.77985468642953</c:v>
                </c:pt>
                <c:pt idx="85">
                  <c:v>748.80627405247674</c:v>
                </c:pt>
                <c:pt idx="86">
                  <c:v>761.55950083134155</c:v>
                </c:pt>
                <c:pt idx="87">
                  <c:v>774.06556029022806</c:v>
                </c:pt>
                <c:pt idx="88">
                  <c:v>786.36910935460003</c:v>
                </c:pt>
                <c:pt idx="89">
                  <c:v>798.54910776326039</c:v>
                </c:pt>
                <c:pt idx="90">
                  <c:v>810.73441064597057</c:v>
                </c:pt>
                <c:pt idx="91">
                  <c:v>823.13304109147555</c:v>
                </c:pt>
                <c:pt idx="92">
                  <c:v>836.0883409844572</c:v>
                </c:pt>
                <c:pt idx="93">
                  <c:v>850.16433550285808</c:v>
                </c:pt>
                <c:pt idx="94">
                  <c:v>866.31978291925873</c:v>
                </c:pt>
                <c:pt idx="95">
                  <c:v>886.22441813281819</c:v>
                </c:pt>
                <c:pt idx="96">
                  <c:v>906.76577308862375</c:v>
                </c:pt>
                <c:pt idx="97">
                  <c:v>926.04116785844531</c:v>
                </c:pt>
                <c:pt idx="98">
                  <c:v>943.39622641509436</c:v>
                </c:pt>
              </c:numCache>
            </c:numRef>
          </c:val>
          <c:smooth val="0"/>
        </c:ser>
        <c:ser>
          <c:idx val="4"/>
          <c:order val="4"/>
          <c:tx>
            <c:v>7%</c:v>
          </c:tx>
          <c:marker>
            <c:symbol val="none"/>
          </c:marker>
          <c:val>
            <c:numRef>
              <c:f>'Conclusion '!$G$28:$G$126</c:f>
              <c:numCache>
                <c:formatCode>_-\$* #,##0.00_ ;_-\$* \-#,##0.00\ ;_-\$* "-"??_ ;_-@_ </c:formatCode>
                <c:ptCount val="99"/>
                <c:pt idx="0">
                  <c:v>23.001627547636126</c:v>
                </c:pt>
                <c:pt idx="1">
                  <c:v>23.30300459264145</c:v>
                </c:pt>
                <c:pt idx="2">
                  <c:v>23.743167835189706</c:v>
                </c:pt>
                <c:pt idx="3">
                  <c:v>24.312442254673549</c:v>
                </c:pt>
                <c:pt idx="4">
                  <c:v>25.000332323256824</c:v>
                </c:pt>
                <c:pt idx="5">
                  <c:v>25.795600609532453</c:v>
                </c:pt>
                <c:pt idx="6">
                  <c:v>26.696148512707296</c:v>
                </c:pt>
                <c:pt idx="7">
                  <c:v>27.699493426147303</c:v>
                </c:pt>
                <c:pt idx="8">
                  <c:v>28.793554673388734</c:v>
                </c:pt>
                <c:pt idx="9">
                  <c:v>29.984573102182498</c:v>
                </c:pt>
                <c:pt idx="10">
                  <c:v>31.260045138735705</c:v>
                </c:pt>
                <c:pt idx="11">
                  <c:v>32.625960009253774</c:v>
                </c:pt>
                <c:pt idx="12">
                  <c:v>34.079053398431981</c:v>
                </c:pt>
                <c:pt idx="13">
                  <c:v>35.625613593419089</c:v>
                </c:pt>
                <c:pt idx="14">
                  <c:v>37.262614466100239</c:v>
                </c:pt>
                <c:pt idx="15">
                  <c:v>38.996490142982232</c:v>
                </c:pt>
                <c:pt idx="16">
                  <c:v>40.834235840631727</c:v>
                </c:pt>
                <c:pt idx="17">
                  <c:v>42.783249305660689</c:v>
                </c:pt>
                <c:pt idx="18">
                  <c:v>44.851558791418334</c:v>
                </c:pt>
                <c:pt idx="19">
                  <c:v>47.038158157131193</c:v>
                </c:pt>
                <c:pt idx="20">
                  <c:v>49.35170345482365</c:v>
                </c:pt>
                <c:pt idx="21">
                  <c:v>51.801277538422006</c:v>
                </c:pt>
                <c:pt idx="22">
                  <c:v>54.387151235664511</c:v>
                </c:pt>
                <c:pt idx="23">
                  <c:v>57.119412562885216</c:v>
                </c:pt>
                <c:pt idx="24">
                  <c:v>60.008586185448131</c:v>
                </c:pt>
                <c:pt idx="25">
                  <c:v>63.066158632794966</c:v>
                </c:pt>
                <c:pt idx="26">
                  <c:v>66.294959348287335</c:v>
                </c:pt>
                <c:pt idx="27">
                  <c:v>69.698286500107116</c:v>
                </c:pt>
                <c:pt idx="28">
                  <c:v>73.289003394602759</c:v>
                </c:pt>
                <c:pt idx="29">
                  <c:v>77.071787544236713</c:v>
                </c:pt>
                <c:pt idx="30">
                  <c:v>81.060846838150852</c:v>
                </c:pt>
                <c:pt idx="31">
                  <c:v>85.262361205848066</c:v>
                </c:pt>
                <c:pt idx="32">
                  <c:v>89.683156206641357</c:v>
                </c:pt>
                <c:pt idx="33">
                  <c:v>94.339873243949214</c:v>
                </c:pt>
                <c:pt idx="34">
                  <c:v>99.232227897655179</c:v>
                </c:pt>
                <c:pt idx="35">
                  <c:v>104.37832498431754</c:v>
                </c:pt>
                <c:pt idx="36">
                  <c:v>109.77969714512481</c:v>
                </c:pt>
                <c:pt idx="37">
                  <c:v>115.44749129236919</c:v>
                </c:pt>
                <c:pt idx="38">
                  <c:v>121.39382176028479</c:v>
                </c:pt>
                <c:pt idx="39">
                  <c:v>127.62323722418245</c:v>
                </c:pt>
                <c:pt idx="40">
                  <c:v>134.14975741869205</c:v>
                </c:pt>
                <c:pt idx="41">
                  <c:v>140.98036320973861</c:v>
                </c:pt>
                <c:pt idx="42">
                  <c:v>148.12294954190853</c:v>
                </c:pt>
                <c:pt idx="43">
                  <c:v>155.58677582143221</c:v>
                </c:pt>
                <c:pt idx="44">
                  <c:v>163.37399525174879</c:v>
                </c:pt>
                <c:pt idx="45">
                  <c:v>171.49618497346131</c:v>
                </c:pt>
                <c:pt idx="46">
                  <c:v>179.96658778129549</c:v>
                </c:pt>
                <c:pt idx="47">
                  <c:v>188.78402080076862</c:v>
                </c:pt>
                <c:pt idx="48">
                  <c:v>197.95664399668399</c:v>
                </c:pt>
                <c:pt idx="49">
                  <c:v>207.48646200916809</c:v>
                </c:pt>
                <c:pt idx="50">
                  <c:v>217.37737832912453</c:v>
                </c:pt>
                <c:pt idx="51">
                  <c:v>227.6352291003877</c:v>
                </c:pt>
                <c:pt idx="52">
                  <c:v>238.26036354971836</c:v>
                </c:pt>
                <c:pt idx="53">
                  <c:v>249.24786865662639</c:v>
                </c:pt>
                <c:pt idx="54">
                  <c:v>260.6025623966255</c:v>
                </c:pt>
                <c:pt idx="55">
                  <c:v>272.32473987749916</c:v>
                </c:pt>
                <c:pt idx="56">
                  <c:v>284.41048022275862</c:v>
                </c:pt>
                <c:pt idx="57">
                  <c:v>296.85174710584283</c:v>
                </c:pt>
                <c:pt idx="58">
                  <c:v>309.63692716395894</c:v>
                </c:pt>
                <c:pt idx="59">
                  <c:v>322.76480156970979</c:v>
                </c:pt>
                <c:pt idx="60">
                  <c:v>336.22476583956274</c:v>
                </c:pt>
                <c:pt idx="61">
                  <c:v>350.00403584958082</c:v>
                </c:pt>
                <c:pt idx="62">
                  <c:v>364.08804983608468</c:v>
                </c:pt>
                <c:pt idx="63">
                  <c:v>378.46112904910979</c:v>
                </c:pt>
                <c:pt idx="64">
                  <c:v>393.1068528905659</c:v>
                </c:pt>
                <c:pt idx="65">
                  <c:v>408.00299235250094</c:v>
                </c:pt>
                <c:pt idx="66">
                  <c:v>423.12781770361164</c:v>
                </c:pt>
                <c:pt idx="67">
                  <c:v>438.46119887935231</c:v>
                </c:pt>
                <c:pt idx="68">
                  <c:v>453.97960218827671</c:v>
                </c:pt>
                <c:pt idx="69">
                  <c:v>469.65145816686515</c:v>
                </c:pt>
                <c:pt idx="70">
                  <c:v>485.45441255054556</c:v>
                </c:pt>
                <c:pt idx="71">
                  <c:v>501.35533727820359</c:v>
                </c:pt>
                <c:pt idx="72">
                  <c:v>517.32668719233948</c:v>
                </c:pt>
                <c:pt idx="73">
                  <c:v>533.33289317759591</c:v>
                </c:pt>
                <c:pt idx="74">
                  <c:v>549.34576514554556</c:v>
                </c:pt>
                <c:pt idx="75">
                  <c:v>565.33196631131079</c:v>
                </c:pt>
                <c:pt idx="76">
                  <c:v>581.25885055779486</c:v>
                </c:pt>
                <c:pt idx="77">
                  <c:v>597.0958077063035</c:v>
                </c:pt>
                <c:pt idx="78">
                  <c:v>612.80736049017719</c:v>
                </c:pt>
                <c:pt idx="79">
                  <c:v>628.36651464929537</c:v>
                </c:pt>
                <c:pt idx="80">
                  <c:v>643.7449021930446</c:v>
                </c:pt>
                <c:pt idx="81">
                  <c:v>658.91432954443178</c:v>
                </c:pt>
                <c:pt idx="82">
                  <c:v>673.85567229258743</c:v>
                </c:pt>
                <c:pt idx="83">
                  <c:v>688.54731592204269</c:v>
                </c:pt>
                <c:pt idx="84">
                  <c:v>702.97703793488699</c:v>
                </c:pt>
                <c:pt idx="85">
                  <c:v>717.14219875552919</c:v>
                </c:pt>
                <c:pt idx="86">
                  <c:v>731.05006058193123</c:v>
                </c:pt>
                <c:pt idx="87">
                  <c:v>744.72642916421501</c:v>
                </c:pt>
                <c:pt idx="88">
                  <c:v>758.21807338888777</c:v>
                </c:pt>
                <c:pt idx="89">
                  <c:v>771.61062083040713</c:v>
                </c:pt>
                <c:pt idx="90">
                  <c:v>785.04664393035739</c:v>
                </c:pt>
                <c:pt idx="91">
                  <c:v>798.75961680413832</c:v>
                </c:pt>
                <c:pt idx="92">
                  <c:v>813.1391955045026</c:v>
                </c:pt>
                <c:pt idx="93">
                  <c:v>828.83139786588981</c:v>
                </c:pt>
                <c:pt idx="94">
                  <c:v>846.9431065673466</c:v>
                </c:pt>
                <c:pt idx="95">
                  <c:v>869.41613879006559</c:v>
                </c:pt>
                <c:pt idx="96">
                  <c:v>892.73095094699863</c:v>
                </c:pt>
                <c:pt idx="97">
                  <c:v>914.70856165607529</c:v>
                </c:pt>
                <c:pt idx="98">
                  <c:v>934.57943925233644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31232"/>
        <c:axId val="113633152"/>
      </c:lineChart>
      <c:catAx>
        <c:axId val="1136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Age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36331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1363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NSP</a:t>
                </a:r>
              </a:p>
            </c:rich>
          </c:tx>
          <c:layout/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13631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Whole life annual premiums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'!$M$26</c:f>
              <c:strCache>
                <c:ptCount val="1"/>
                <c:pt idx="0">
                  <c:v>3%</c:v>
                </c:pt>
              </c:strCache>
            </c:strRef>
          </c:tx>
          <c:marker>
            <c:symbol val="none"/>
          </c:marker>
          <c:val>
            <c:numRef>
              <c:f>'Conclusion '!$M$28:$M$126</c:f>
              <c:numCache>
                <c:formatCode>_-\$* #,##0.00_ ;_-\$* \-#,##0.00\ ;_-\$* "-"??_ ;_-@_ </c:formatCode>
                <c:ptCount val="99"/>
                <c:pt idx="0">
                  <c:v>4.6102331542505057</c:v>
                </c:pt>
                <c:pt idx="1">
                  <c:v>4.7257751243071136</c:v>
                </c:pt>
                <c:pt idx="2">
                  <c:v>4.8498553809286795</c:v>
                </c:pt>
                <c:pt idx="3">
                  <c:v>4.9821864068856003</c:v>
                </c:pt>
                <c:pt idx="4">
                  <c:v>5.1224666357051154</c:v>
                </c:pt>
                <c:pt idx="5">
                  <c:v>5.270382991349404</c:v>
                </c:pt>
                <c:pt idx="6">
                  <c:v>5.4259614532258071</c:v>
                </c:pt>
                <c:pt idx="7">
                  <c:v>5.5892242322160657</c:v>
                </c:pt>
                <c:pt idx="8">
                  <c:v>5.7598591222892388</c:v>
                </c:pt>
                <c:pt idx="9">
                  <c:v>5.9382305852426098</c:v>
                </c:pt>
                <c:pt idx="10">
                  <c:v>6.1240289058464414</c:v>
                </c:pt>
                <c:pt idx="11">
                  <c:v>6.3176363947079492</c:v>
                </c:pt>
                <c:pt idx="12">
                  <c:v>6.5191034940351376</c:v>
                </c:pt>
                <c:pt idx="13">
                  <c:v>6.7288484030927647</c:v>
                </c:pt>
                <c:pt idx="14">
                  <c:v>6.946951831237218</c:v>
                </c:pt>
                <c:pt idx="15">
                  <c:v>7.1738656194078612</c:v>
                </c:pt>
                <c:pt idx="16">
                  <c:v>7.4100767645428132</c:v>
                </c:pt>
                <c:pt idx="17">
                  <c:v>7.6561028350991993</c:v>
                </c:pt>
                <c:pt idx="18">
                  <c:v>7.9125024502644994</c:v>
                </c:pt>
                <c:pt idx="19">
                  <c:v>8.1794988596100406</c:v>
                </c:pt>
                <c:pt idx="20">
                  <c:v>8.4577158622273902</c:v>
                </c:pt>
                <c:pt idx="21">
                  <c:v>8.7478163170409982</c:v>
                </c:pt>
                <c:pt idx="22">
                  <c:v>9.050131663724077</c:v>
                </c:pt>
                <c:pt idx="23">
                  <c:v>9.3654173945991737</c:v>
                </c:pt>
                <c:pt idx="24">
                  <c:v>9.6944765849363712</c:v>
                </c:pt>
                <c:pt idx="25">
                  <c:v>10.038185313571198</c:v>
                </c:pt>
                <c:pt idx="26">
                  <c:v>10.397089991818667</c:v>
                </c:pt>
                <c:pt idx="27">
                  <c:v>10.771791041602985</c:v>
                </c:pt>
                <c:pt idx="28">
                  <c:v>11.16334170460795</c:v>
                </c:pt>
                <c:pt idx="29">
                  <c:v>11.57248369297233</c:v>
                </c:pt>
                <c:pt idx="30">
                  <c:v>12.000430719675281</c:v>
                </c:pt>
                <c:pt idx="31">
                  <c:v>12.448092916487445</c:v>
                </c:pt>
                <c:pt idx="32">
                  <c:v>12.916466878750233</c:v>
                </c:pt>
                <c:pt idx="33">
                  <c:v>13.407072948433168</c:v>
                </c:pt>
                <c:pt idx="34">
                  <c:v>13.920707970816188</c:v>
                </c:pt>
                <c:pt idx="35">
                  <c:v>14.459126570680747</c:v>
                </c:pt>
                <c:pt idx="36">
                  <c:v>15.023367336483176</c:v>
                </c:pt>
                <c:pt idx="37">
                  <c:v>15.615035187727681</c:v>
                </c:pt>
                <c:pt idx="38">
                  <c:v>16.235895787520306</c:v>
                </c:pt>
                <c:pt idx="39">
                  <c:v>16.88744081908866</c:v>
                </c:pt>
                <c:pt idx="40">
                  <c:v>17.5717886300394</c:v>
                </c:pt>
                <c:pt idx="41">
                  <c:v>18.290826933497435</c:v>
                </c:pt>
                <c:pt idx="42">
                  <c:v>19.046645667639851</c:v>
                </c:pt>
                <c:pt idx="43">
                  <c:v>19.841583555955808</c:v>
                </c:pt>
                <c:pt idx="44">
                  <c:v>20.677749830716337</c:v>
                </c:pt>
                <c:pt idx="45">
                  <c:v>21.558012314717772</c:v>
                </c:pt>
                <c:pt idx="46">
                  <c:v>22.48559152634472</c:v>
                </c:pt>
                <c:pt idx="47">
                  <c:v>23.463058880117661</c:v>
                </c:pt>
                <c:pt idx="48">
                  <c:v>24.493844893369012</c:v>
                </c:pt>
                <c:pt idx="49">
                  <c:v>25.581274435812375</c:v>
                </c:pt>
                <c:pt idx="50">
                  <c:v>26.72912157806746</c:v>
                </c:pt>
                <c:pt idx="51">
                  <c:v>27.941667041081004</c:v>
                </c:pt>
                <c:pt idx="52">
                  <c:v>29.223194566318096</c:v>
                </c:pt>
                <c:pt idx="53">
                  <c:v>30.577994687142294</c:v>
                </c:pt>
                <c:pt idx="54">
                  <c:v>32.011585659669635</c:v>
                </c:pt>
                <c:pt idx="55">
                  <c:v>33.529674071568728</c:v>
                </c:pt>
                <c:pt idx="56">
                  <c:v>35.138187065449884</c:v>
                </c:pt>
                <c:pt idx="57">
                  <c:v>36.843286265003755</c:v>
                </c:pt>
                <c:pt idx="58">
                  <c:v>38.651421162876069</c:v>
                </c:pt>
                <c:pt idx="59">
                  <c:v>40.570771326336235</c:v>
                </c:pt>
                <c:pt idx="60">
                  <c:v>42.609419285085359</c:v>
                </c:pt>
                <c:pt idx="61">
                  <c:v>44.776065980283768</c:v>
                </c:pt>
                <c:pt idx="62">
                  <c:v>47.080129937884074</c:v>
                </c:pt>
                <c:pt idx="63">
                  <c:v>49.531895290697896</c:v>
                </c:pt>
                <c:pt idx="64">
                  <c:v>52.142651841896402</c:v>
                </c:pt>
                <c:pt idx="65">
                  <c:v>54.9240883691105</c:v>
                </c:pt>
                <c:pt idx="66">
                  <c:v>57.889170167393452</c:v>
                </c:pt>
                <c:pt idx="67">
                  <c:v>61.052476487635545</c:v>
                </c:pt>
                <c:pt idx="68">
                  <c:v>64.429582453984366</c:v>
                </c:pt>
                <c:pt idx="69">
                  <c:v>68.036227009245351</c:v>
                </c:pt>
                <c:pt idx="70">
                  <c:v>71.891416668152615</c:v>
                </c:pt>
                <c:pt idx="71">
                  <c:v>76.013946925670936</c:v>
                </c:pt>
                <c:pt idx="72">
                  <c:v>80.425580414955675</c:v>
                </c:pt>
                <c:pt idx="73">
                  <c:v>85.148305649038662</c:v>
                </c:pt>
                <c:pt idx="74">
                  <c:v>90.207915400514963</c:v>
                </c:pt>
                <c:pt idx="75">
                  <c:v>95.631266640792475</c:v>
                </c:pt>
                <c:pt idx="76">
                  <c:v>101.44776302792057</c:v>
                </c:pt>
                <c:pt idx="77">
                  <c:v>107.69004424335748</c:v>
                </c:pt>
                <c:pt idx="78">
                  <c:v>114.39187097288006</c:v>
                </c:pt>
                <c:pt idx="79">
                  <c:v>121.59295960072586</c:v>
                </c:pt>
                <c:pt idx="80">
                  <c:v>129.33616339345451</c:v>
                </c:pt>
                <c:pt idx="81">
                  <c:v>137.66827120818593</c:v>
                </c:pt>
                <c:pt idx="82">
                  <c:v>146.64513121146848</c:v>
                </c:pt>
                <c:pt idx="83">
                  <c:v>156.32746982804505</c:v>
                </c:pt>
                <c:pt idx="84">
                  <c:v>166.78893701489596</c:v>
                </c:pt>
                <c:pt idx="85">
                  <c:v>178.12047161919895</c:v>
                </c:pt>
                <c:pt idx="86">
                  <c:v>190.43648316145743</c:v>
                </c:pt>
                <c:pt idx="87">
                  <c:v>203.89118155986387</c:v>
                </c:pt>
                <c:pt idx="88">
                  <c:v>218.69759962301367</c:v>
                </c:pt>
                <c:pt idx="89">
                  <c:v>235.17402659817364</c:v>
                </c:pt>
                <c:pt idx="90">
                  <c:v>253.81993264371206</c:v>
                </c:pt>
                <c:pt idx="91">
                  <c:v>275.46675825552848</c:v>
                </c:pt>
                <c:pt idx="92">
                  <c:v>301.60280317203882</c:v>
                </c:pt>
                <c:pt idx="93">
                  <c:v>335.08673573624964</c:v>
                </c:pt>
                <c:pt idx="94">
                  <c:v>382.03268647451068</c:v>
                </c:pt>
                <c:pt idx="95">
                  <c:v>457.67631184280356</c:v>
                </c:pt>
                <c:pt idx="96">
                  <c:v>569.48315186542845</c:v>
                </c:pt>
                <c:pt idx="97">
                  <c:v>731.02004342299892</c:v>
                </c:pt>
                <c:pt idx="98">
                  <c:v>970.8737864077674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'!$N$26</c:f>
              <c:strCache>
                <c:ptCount val="1"/>
                <c:pt idx="0">
                  <c:v>4%</c:v>
                </c:pt>
              </c:strCache>
            </c:strRef>
          </c:tx>
          <c:marker>
            <c:symbol val="none"/>
          </c:marker>
          <c:val>
            <c:numRef>
              <c:f>'Conclusion '!$N$28:$N$126</c:f>
              <c:numCache>
                <c:formatCode>_-\$* #,##0.00_ ;_-\$* \-#,##0.00\ ;_-\$* "-"??_ ;_-@_ </c:formatCode>
                <c:ptCount val="99"/>
                <c:pt idx="0">
                  <c:v>3.2789732222971444</c:v>
                </c:pt>
                <c:pt idx="1">
                  <c:v>3.3656788603399899</c:v>
                </c:pt>
                <c:pt idx="2">
                  <c:v>3.4613921525503937</c:v>
                </c:pt>
                <c:pt idx="3">
                  <c:v>3.5657312230990525</c:v>
                </c:pt>
                <c:pt idx="4">
                  <c:v>3.6782933581143178</c:v>
                </c:pt>
                <c:pt idx="5">
                  <c:v>3.7986580395833696</c:v>
                </c:pt>
                <c:pt idx="6">
                  <c:v>3.9268169133936519</c:v>
                </c:pt>
                <c:pt idx="7">
                  <c:v>4.0627541349404943</c:v>
                </c:pt>
                <c:pt idx="8">
                  <c:v>4.2060418320743516</c:v>
                </c:pt>
                <c:pt idx="9">
                  <c:v>4.3570743803737084</c:v>
                </c:pt>
                <c:pt idx="10">
                  <c:v>4.5154216788466419</c:v>
                </c:pt>
                <c:pt idx="11">
                  <c:v>4.6814916910062996</c:v>
                </c:pt>
                <c:pt idx="12">
                  <c:v>4.8552861133401635</c:v>
                </c:pt>
                <c:pt idx="13">
                  <c:v>5.0372489418513853</c:v>
                </c:pt>
                <c:pt idx="14">
                  <c:v>5.2274120222443301</c:v>
                </c:pt>
                <c:pt idx="15">
                  <c:v>5.4262516879610603</c:v>
                </c:pt>
                <c:pt idx="16">
                  <c:v>5.6342827799752682</c:v>
                </c:pt>
                <c:pt idx="17">
                  <c:v>5.8520528164023684</c:v>
                </c:pt>
                <c:pt idx="18">
                  <c:v>6.0801542723792936</c:v>
                </c:pt>
                <c:pt idx="19">
                  <c:v>6.3187723866750174</c:v>
                </c:pt>
                <c:pt idx="20">
                  <c:v>6.5685670302362773</c:v>
                </c:pt>
                <c:pt idx="21">
                  <c:v>6.8302394408601028</c:v>
                </c:pt>
                <c:pt idx="22">
                  <c:v>7.1040896088092156</c:v>
                </c:pt>
                <c:pt idx="23">
                  <c:v>7.3909164954003277</c:v>
                </c:pt>
                <c:pt idx="24">
                  <c:v>7.691569138341551</c:v>
                </c:pt>
                <c:pt idx="25">
                  <c:v>8.0069762850712092</c:v>
                </c:pt>
                <c:pt idx="26">
                  <c:v>8.3376689776753778</c:v>
                </c:pt>
                <c:pt idx="27">
                  <c:v>8.6842343713630736</c:v>
                </c:pt>
                <c:pt idx="28">
                  <c:v>9.0477853598781888</c:v>
                </c:pt>
                <c:pt idx="29">
                  <c:v>9.4290592479699704</c:v>
                </c:pt>
                <c:pt idx="30">
                  <c:v>9.8293382495476429</c:v>
                </c:pt>
                <c:pt idx="31">
                  <c:v>10.249538582960579</c:v>
                </c:pt>
                <c:pt idx="32">
                  <c:v>10.69066698160942</c:v>
                </c:pt>
                <c:pt idx="33">
                  <c:v>11.154329832756371</c:v>
                </c:pt>
                <c:pt idx="34">
                  <c:v>11.641278794158271</c:v>
                </c:pt>
                <c:pt idx="35">
                  <c:v>12.153365504886665</c:v>
                </c:pt>
                <c:pt idx="36">
                  <c:v>12.691597452819668</c:v>
                </c:pt>
                <c:pt idx="37">
                  <c:v>13.257622743252041</c:v>
                </c:pt>
                <c:pt idx="38">
                  <c:v>13.853258947142431</c:v>
                </c:pt>
                <c:pt idx="39">
                  <c:v>14.479991354905437</c:v>
                </c:pt>
                <c:pt idx="40">
                  <c:v>15.140007203469684</c:v>
                </c:pt>
                <c:pt idx="41">
                  <c:v>15.835209966664001</c:v>
                </c:pt>
                <c:pt idx="42">
                  <c:v>16.567714056892676</c:v>
                </c:pt>
                <c:pt idx="43">
                  <c:v>17.33989580835464</c:v>
                </c:pt>
                <c:pt idx="44">
                  <c:v>18.153847416070274</c:v>
                </c:pt>
                <c:pt idx="45">
                  <c:v>19.012497476346745</c:v>
                </c:pt>
                <c:pt idx="46">
                  <c:v>19.919146483504026</c:v>
                </c:pt>
                <c:pt idx="47">
                  <c:v>20.876333402869687</c:v>
                </c:pt>
                <c:pt idx="48">
                  <c:v>21.887535592944989</c:v>
                </c:pt>
                <c:pt idx="49">
                  <c:v>22.956079394502762</c:v>
                </c:pt>
                <c:pt idx="50">
                  <c:v>24.085760700237948</c:v>
                </c:pt>
                <c:pt idx="51">
                  <c:v>25.280904993928935</c:v>
                </c:pt>
                <c:pt idx="52">
                  <c:v>26.545801802907874</c:v>
                </c:pt>
                <c:pt idx="53">
                  <c:v>27.884707366190195</c:v>
                </c:pt>
                <c:pt idx="54">
                  <c:v>29.303196094913162</c:v>
                </c:pt>
                <c:pt idx="55">
                  <c:v>30.807002354756275</c:v>
                </c:pt>
                <c:pt idx="56">
                  <c:v>32.402053331369494</c:v>
                </c:pt>
                <c:pt idx="57">
                  <c:v>34.094481315887222</c:v>
                </c:pt>
                <c:pt idx="58">
                  <c:v>35.890678926261153</c:v>
                </c:pt>
                <c:pt idx="59">
                  <c:v>37.798873157370991</c:v>
                </c:pt>
                <c:pt idx="60">
                  <c:v>39.827119020332887</c:v>
                </c:pt>
                <c:pt idx="61">
                  <c:v>41.984077151546558</c:v>
                </c:pt>
                <c:pt idx="62">
                  <c:v>44.279115681486388</c:v>
                </c:pt>
                <c:pt idx="63">
                  <c:v>46.722464071676697</c:v>
                </c:pt>
                <c:pt idx="64">
                  <c:v>49.325357083410466</c:v>
                </c:pt>
                <c:pt idx="65">
                  <c:v>52.099373074561278</c:v>
                </c:pt>
                <c:pt idx="66">
                  <c:v>55.057372264435628</c:v>
                </c:pt>
                <c:pt idx="67">
                  <c:v>58.213848496775427</c:v>
                </c:pt>
                <c:pt idx="68">
                  <c:v>61.584256947304212</c:v>
                </c:pt>
                <c:pt idx="69">
                  <c:v>65.184118714907655</c:v>
                </c:pt>
                <c:pt idx="70">
                  <c:v>69.032318801670854</c:v>
                </c:pt>
                <c:pt idx="71">
                  <c:v>73.147393674258339</c:v>
                </c:pt>
                <c:pt idx="72">
                  <c:v>77.550893465154147</c:v>
                </c:pt>
                <c:pt idx="73">
                  <c:v>82.264467003230664</c:v>
                </c:pt>
                <c:pt idx="74">
                  <c:v>87.313625268580964</c:v>
                </c:pt>
                <c:pt idx="75">
                  <c:v>92.724835909795033</c:v>
                </c:pt>
                <c:pt idx="76">
                  <c:v>98.527064126922141</c:v>
                </c:pt>
                <c:pt idx="77">
                  <c:v>104.75247036901867</c:v>
                </c:pt>
                <c:pt idx="78">
                  <c:v>111.43417168116024</c:v>
                </c:pt>
                <c:pt idx="79">
                  <c:v>118.61124954588553</c:v>
                </c:pt>
                <c:pt idx="80">
                  <c:v>126.32576472477095</c:v>
                </c:pt>
                <c:pt idx="81">
                  <c:v>134.623528718785</c:v>
                </c:pt>
                <c:pt idx="82">
                  <c:v>143.5593278066878</c:v>
                </c:pt>
                <c:pt idx="83">
                  <c:v>153.19248210374113</c:v>
                </c:pt>
                <c:pt idx="84">
                  <c:v>163.5949867909101</c:v>
                </c:pt>
                <c:pt idx="85">
                  <c:v>174.85576631773796</c:v>
                </c:pt>
                <c:pt idx="86">
                  <c:v>187.08668263807246</c:v>
                </c:pt>
                <c:pt idx="87">
                  <c:v>200.43877315226206</c:v>
                </c:pt>
                <c:pt idx="88">
                  <c:v>215.12095259498142</c:v>
                </c:pt>
                <c:pt idx="89">
                  <c:v>231.44626048815883</c:v>
                </c:pt>
                <c:pt idx="90">
                  <c:v>249.907380507753</c:v>
                </c:pt>
                <c:pt idx="91">
                  <c:v>271.32696461864731</c:v>
                </c:pt>
                <c:pt idx="92">
                  <c:v>297.1821534805257</c:v>
                </c:pt>
                <c:pt idx="93">
                  <c:v>330.31763888468623</c:v>
                </c:pt>
                <c:pt idx="94">
                  <c:v>376.83178648634487</c:v>
                </c:pt>
                <c:pt idx="95">
                  <c:v>451.95152089291156</c:v>
                </c:pt>
                <c:pt idx="96">
                  <c:v>563.02071420335074</c:v>
                </c:pt>
                <c:pt idx="97">
                  <c:v>723.44188574685882</c:v>
                </c:pt>
                <c:pt idx="98">
                  <c:v>961.53846153846223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'!$O$26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val>
            <c:numRef>
              <c:f>'Conclusion '!$O$28:$O$126</c:f>
              <c:numCache>
                <c:formatCode>_-\$* #,##0.00_ ;_-\$* \-#,##0.00\ ;_-\$* "-"??_ ;_-@_ </c:formatCode>
                <c:ptCount val="99"/>
                <c:pt idx="0">
                  <c:v>2.4237097837017063</c:v>
                </c:pt>
                <c:pt idx="1">
                  <c:v>2.4841618100111691</c:v>
                </c:pt>
                <c:pt idx="2">
                  <c:v>2.5539048080879887</c:v>
                </c:pt>
                <c:pt idx="3">
                  <c:v>2.6324667338367451</c:v>
                </c:pt>
                <c:pt idx="4">
                  <c:v>2.7193459799790882</c:v>
                </c:pt>
                <c:pt idx="5">
                  <c:v>2.8140147557678561</c:v>
                </c:pt>
                <c:pt idx="6">
                  <c:v>2.9164314445037816</c:v>
                </c:pt>
                <c:pt idx="7">
                  <c:v>3.0265425025725747</c:v>
                </c:pt>
                <c:pt idx="8">
                  <c:v>3.1438009690950159</c:v>
                </c:pt>
                <c:pt idx="9">
                  <c:v>3.2686314146053537</c:v>
                </c:pt>
                <c:pt idx="10">
                  <c:v>3.4004781088921905</c:v>
                </c:pt>
                <c:pt idx="11">
                  <c:v>3.5397731109530772</c:v>
                </c:pt>
                <c:pt idx="12">
                  <c:v>3.6864652095071984</c:v>
                </c:pt>
                <c:pt idx="13">
                  <c:v>3.841022169794035</c:v>
                </c:pt>
                <c:pt idx="14">
                  <c:v>4.0034222738301457</c:v>
                </c:pt>
                <c:pt idx="15">
                  <c:v>4.1741637417099673</c:v>
                </c:pt>
                <c:pt idx="16">
                  <c:v>4.3537871733966815</c:v>
                </c:pt>
                <c:pt idx="17">
                  <c:v>4.5428684825899017</c:v>
                </c:pt>
                <c:pt idx="18">
                  <c:v>4.7420330929643235</c:v>
                </c:pt>
                <c:pt idx="19">
                  <c:v>4.9514248460755725</c:v>
                </c:pt>
                <c:pt idx="20">
                  <c:v>5.1717386719079919</c:v>
                </c:pt>
                <c:pt idx="21">
                  <c:v>5.403713830123464</c:v>
                </c:pt>
                <c:pt idx="22">
                  <c:v>5.6476161582221511</c:v>
                </c:pt>
                <c:pt idx="23">
                  <c:v>5.904287898954804</c:v>
                </c:pt>
                <c:pt idx="24">
                  <c:v>6.17462462006515</c:v>
                </c:pt>
                <c:pt idx="25">
                  <c:v>6.4596092792284949</c:v>
                </c:pt>
                <c:pt idx="26">
                  <c:v>6.7597570606189139</c:v>
                </c:pt>
                <c:pt idx="27">
                  <c:v>7.0756411046386942</c:v>
                </c:pt>
                <c:pt idx="28">
                  <c:v>7.4084358893757791</c:v>
                </c:pt>
                <c:pt idx="29">
                  <c:v>7.7588744733895378</c:v>
                </c:pt>
                <c:pt idx="30">
                  <c:v>8.1283105113623542</c:v>
                </c:pt>
                <c:pt idx="31">
                  <c:v>8.5176676955092034</c:v>
                </c:pt>
                <c:pt idx="32">
                  <c:v>8.9279644183520404</c:v>
                </c:pt>
                <c:pt idx="33">
                  <c:v>9.3608976684670431</c:v>
                </c:pt>
                <c:pt idx="34">
                  <c:v>9.8171745103580133</c:v>
                </c:pt>
                <c:pt idx="35">
                  <c:v>10.298748885323871</c:v>
                </c:pt>
                <c:pt idx="36">
                  <c:v>10.806598869080357</c:v>
                </c:pt>
                <c:pt idx="37">
                  <c:v>11.342419640935059</c:v>
                </c:pt>
                <c:pt idx="38">
                  <c:v>11.908085365066574</c:v>
                </c:pt>
                <c:pt idx="39">
                  <c:v>12.505078079804798</c:v>
                </c:pt>
                <c:pt idx="40">
                  <c:v>13.135659517018309</c:v>
                </c:pt>
                <c:pt idx="41">
                  <c:v>13.801753447521198</c:v>
                </c:pt>
                <c:pt idx="42">
                  <c:v>14.505503665461985</c:v>
                </c:pt>
                <c:pt idx="43">
                  <c:v>15.24932965574043</c:v>
                </c:pt>
                <c:pt idx="44">
                  <c:v>16.035310658152603</c:v>
                </c:pt>
                <c:pt idx="45">
                  <c:v>16.866442276535839</c:v>
                </c:pt>
                <c:pt idx="46">
                  <c:v>17.746112490379485</c:v>
                </c:pt>
                <c:pt idx="47">
                  <c:v>18.676832792411609</c:v>
                </c:pt>
                <c:pt idx="48">
                  <c:v>19.662134235238664</c:v>
                </c:pt>
                <c:pt idx="49">
                  <c:v>20.705350682479519</c:v>
                </c:pt>
                <c:pt idx="50">
                  <c:v>21.810306442427372</c:v>
                </c:pt>
                <c:pt idx="51">
                  <c:v>22.981379229946654</c:v>
                </c:pt>
                <c:pt idx="52">
                  <c:v>24.222871373114128</c:v>
                </c:pt>
                <c:pt idx="53">
                  <c:v>25.539010945833773</c:v>
                </c:pt>
                <c:pt idx="54">
                  <c:v>26.935436524633253</c:v>
                </c:pt>
                <c:pt idx="55">
                  <c:v>28.417918429753652</c:v>
                </c:pt>
                <c:pt idx="56">
                  <c:v>29.992392026946053</c:v>
                </c:pt>
                <c:pt idx="57">
                  <c:v>31.664968119771057</c:v>
                </c:pt>
                <c:pt idx="58">
                  <c:v>33.44198979370222</c:v>
                </c:pt>
                <c:pt idx="59">
                  <c:v>35.331740611318516</c:v>
                </c:pt>
                <c:pt idx="60">
                  <c:v>37.342257004614993</c:v>
                </c:pt>
                <c:pt idx="61">
                  <c:v>39.482168458017433</c:v>
                </c:pt>
                <c:pt idx="62">
                  <c:v>41.760802121227343</c:v>
                </c:pt>
                <c:pt idx="63">
                  <c:v>44.188342596869859</c:v>
                </c:pt>
                <c:pt idx="64">
                  <c:v>46.775980005699878</c:v>
                </c:pt>
                <c:pt idx="65">
                  <c:v>49.535192798660326</c:v>
                </c:pt>
                <c:pt idx="66">
                  <c:v>52.478747056356283</c:v>
                </c:pt>
                <c:pt idx="67">
                  <c:v>55.621063014128588</c:v>
                </c:pt>
                <c:pt idx="68">
                  <c:v>58.977488592078046</c:v>
                </c:pt>
                <c:pt idx="69">
                  <c:v>62.563340105601171</c:v>
                </c:pt>
                <c:pt idx="70">
                  <c:v>66.397395062005401</c:v>
                </c:pt>
                <c:pt idx="71">
                  <c:v>70.497946016984315</c:v>
                </c:pt>
                <c:pt idx="72">
                  <c:v>74.886346608357044</c:v>
                </c:pt>
                <c:pt idx="73">
                  <c:v>79.583923293289985</c:v>
                </c:pt>
                <c:pt idx="74">
                  <c:v>84.615923433191497</c:v>
                </c:pt>
                <c:pt idx="75">
                  <c:v>90.008445501241212</c:v>
                </c:pt>
                <c:pt idx="76">
                  <c:v>95.790037892960584</c:v>
                </c:pt>
                <c:pt idx="77">
                  <c:v>101.99240525305983</c:v>
                </c:pt>
                <c:pt idx="78">
                  <c:v>108.64804689826421</c:v>
                </c:pt>
                <c:pt idx="79">
                  <c:v>115.79543637675785</c:v>
                </c:pt>
                <c:pt idx="80">
                  <c:v>123.47587201772959</c:v>
                </c:pt>
                <c:pt idx="81">
                  <c:v>131.73422076503775</c:v>
                </c:pt>
                <c:pt idx="82">
                  <c:v>140.62424126821205</c:v>
                </c:pt>
                <c:pt idx="83">
                  <c:v>150.20388561014954</c:v>
                </c:pt>
                <c:pt idx="84">
                  <c:v>160.54353324187926</c:v>
                </c:pt>
                <c:pt idx="85">
                  <c:v>171.73013392136227</c:v>
                </c:pt>
                <c:pt idx="86">
                  <c:v>183.87304161351636</c:v>
                </c:pt>
                <c:pt idx="87">
                  <c:v>197.12015689963539</c:v>
                </c:pt>
                <c:pt idx="88">
                  <c:v>211.67630585715608</c:v>
                </c:pt>
                <c:pt idx="89">
                  <c:v>227.8492934508181</c:v>
                </c:pt>
                <c:pt idx="90">
                  <c:v>246.12501144809153</c:v>
                </c:pt>
                <c:pt idx="91">
                  <c:v>267.31728993697675</c:v>
                </c:pt>
                <c:pt idx="92">
                  <c:v>292.89204435421306</c:v>
                </c:pt>
                <c:pt idx="93">
                  <c:v>325.67990616026509</c:v>
                </c:pt>
                <c:pt idx="94">
                  <c:v>371.76341900900348</c:v>
                </c:pt>
                <c:pt idx="95">
                  <c:v>446.36086755087871</c:v>
                </c:pt>
                <c:pt idx="96">
                  <c:v>556.69773729918836</c:v>
                </c:pt>
                <c:pt idx="97">
                  <c:v>716.01598503152763</c:v>
                </c:pt>
                <c:pt idx="98">
                  <c:v>952.38095238095127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'!$P$26</c:f>
              <c:strCache>
                <c:ptCount val="1"/>
                <c:pt idx="0">
                  <c:v>6%</c:v>
                </c:pt>
              </c:strCache>
            </c:strRef>
          </c:tx>
          <c:marker>
            <c:symbol val="none"/>
          </c:marker>
          <c:val>
            <c:numRef>
              <c:f>'Conclusion '!$P$28:$P$126</c:f>
              <c:numCache>
                <c:formatCode>_-\$* #,##0.00_ ;_-\$* \-#,##0.00\ ;_-\$* "-"??_ ;_-@_ </c:formatCode>
                <c:ptCount val="99"/>
                <c:pt idx="0">
                  <c:v>1.8818821078246459</c:v>
                </c:pt>
                <c:pt idx="1">
                  <c:v>1.9202569958052758</c:v>
                </c:pt>
                <c:pt idx="2">
                  <c:v>1.9680782433226456</c:v>
                </c:pt>
                <c:pt idx="3">
                  <c:v>2.0247878661326135</c:v>
                </c:pt>
                <c:pt idx="4">
                  <c:v>2.0897878222213202</c:v>
                </c:pt>
                <c:pt idx="5">
                  <c:v>2.1624435038792629</c:v>
                </c:pt>
                <c:pt idx="6">
                  <c:v>2.2426798982081513</c:v>
                </c:pt>
                <c:pt idx="7">
                  <c:v>2.3304049802659117</c:v>
                </c:pt>
                <c:pt idx="8">
                  <c:v>2.4249495355233166</c:v>
                </c:pt>
                <c:pt idx="9">
                  <c:v>2.5267659578543653</c:v>
                </c:pt>
                <c:pt idx="10">
                  <c:v>2.6351677490102356</c:v>
                </c:pt>
                <c:pt idx="11">
                  <c:v>2.7506066759313508</c:v>
                </c:pt>
                <c:pt idx="12">
                  <c:v>2.8729729191619882</c:v>
                </c:pt>
                <c:pt idx="13">
                  <c:v>3.0027529466774943</c:v>
                </c:pt>
                <c:pt idx="14">
                  <c:v>3.1398649842543387</c:v>
                </c:pt>
                <c:pt idx="15">
                  <c:v>3.2848232720713355</c:v>
                </c:pt>
                <c:pt idx="16">
                  <c:v>3.4381887169772383</c:v>
                </c:pt>
                <c:pt idx="17">
                  <c:v>3.6005606454284487</c:v>
                </c:pt>
                <c:pt idx="18">
                  <c:v>3.7725930255829452</c:v>
                </c:pt>
                <c:pt idx="19">
                  <c:v>3.9543825779341879</c:v>
                </c:pt>
                <c:pt idx="20">
                  <c:v>4.1466546117482137</c:v>
                </c:pt>
                <c:pt idx="21">
                  <c:v>4.3501823749569217</c:v>
                </c:pt>
                <c:pt idx="22">
                  <c:v>4.5651922686613799</c:v>
                </c:pt>
                <c:pt idx="23">
                  <c:v>4.7925658011915599</c:v>
                </c:pt>
                <c:pt idx="24">
                  <c:v>5.0332418412696693</c:v>
                </c:pt>
                <c:pt idx="25">
                  <c:v>5.2882553045453289</c:v>
                </c:pt>
                <c:pt idx="26">
                  <c:v>5.5581023137025509</c:v>
                </c:pt>
                <c:pt idx="27">
                  <c:v>5.8433384518330271</c:v>
                </c:pt>
                <c:pt idx="28">
                  <c:v>6.1451979025887278</c:v>
                </c:pt>
                <c:pt idx="29">
                  <c:v>6.4644068197860056</c:v>
                </c:pt>
                <c:pt idx="30">
                  <c:v>6.8023894905095368</c:v>
                </c:pt>
                <c:pt idx="31">
                  <c:v>7.1600756984538405</c:v>
                </c:pt>
                <c:pt idx="32">
                  <c:v>7.5384942404678563</c:v>
                </c:pt>
                <c:pt idx="33">
                  <c:v>7.939433656801115</c:v>
                </c:pt>
                <c:pt idx="34">
                  <c:v>8.3635551848841185</c:v>
                </c:pt>
                <c:pt idx="35">
                  <c:v>8.8129168731281702</c:v>
                </c:pt>
                <c:pt idx="36">
                  <c:v>9.2884672913083985</c:v>
                </c:pt>
                <c:pt idx="37">
                  <c:v>9.7919499917643122</c:v>
                </c:pt>
                <c:pt idx="38">
                  <c:v>10.325297914520341</c:v>
                </c:pt>
                <c:pt idx="39">
                  <c:v>10.889991263463255</c:v>
                </c:pt>
                <c:pt idx="40">
                  <c:v>11.488369479480783</c:v>
                </c:pt>
                <c:pt idx="41">
                  <c:v>12.122379521531506</c:v>
                </c:pt>
                <c:pt idx="42">
                  <c:v>12.794197867966311</c:v>
                </c:pt>
                <c:pt idx="43">
                  <c:v>13.506291115974067</c:v>
                </c:pt>
                <c:pt idx="44">
                  <c:v>14.260728682128219</c:v>
                </c:pt>
                <c:pt idx="45">
                  <c:v>15.060577862768357</c:v>
                </c:pt>
                <c:pt idx="46">
                  <c:v>15.90932015991611</c:v>
                </c:pt>
                <c:pt idx="47">
                  <c:v>16.809444219190642</c:v>
                </c:pt>
                <c:pt idx="48">
                  <c:v>17.764540718849371</c:v>
                </c:pt>
                <c:pt idx="49">
                  <c:v>18.777956676081743</c:v>
                </c:pt>
                <c:pt idx="50">
                  <c:v>19.853550926961102</c:v>
                </c:pt>
                <c:pt idx="51">
                  <c:v>20.995760376450704</c:v>
                </c:pt>
                <c:pt idx="52">
                  <c:v>22.208907067812294</c:v>
                </c:pt>
                <c:pt idx="53">
                  <c:v>23.497197252770221</c:v>
                </c:pt>
                <c:pt idx="54">
                  <c:v>24.86634137329618</c:v>
                </c:pt>
                <c:pt idx="55">
                  <c:v>26.32215389700724</c:v>
                </c:pt>
                <c:pt idx="56">
                  <c:v>27.87058678323638</c:v>
                </c:pt>
                <c:pt idx="57">
                  <c:v>29.517737673929137</c:v>
                </c:pt>
                <c:pt idx="58">
                  <c:v>31.269908071701622</c:v>
                </c:pt>
                <c:pt idx="59">
                  <c:v>33.135447331656529</c:v>
                </c:pt>
                <c:pt idx="60">
                  <c:v>35.122382780172771</c:v>
                </c:pt>
                <c:pt idx="61">
                  <c:v>37.239322491515658</c:v>
                </c:pt>
                <c:pt idx="62">
                  <c:v>39.49556265965915</c:v>
                </c:pt>
                <c:pt idx="63">
                  <c:v>41.901253435001962</c:v>
                </c:pt>
                <c:pt idx="64">
                  <c:v>44.467551260907996</c:v>
                </c:pt>
                <c:pt idx="65">
                  <c:v>47.205845905716174</c:v>
                </c:pt>
                <c:pt idx="66">
                  <c:v>50.128820841371677</c:v>
                </c:pt>
                <c:pt idx="67">
                  <c:v>53.250834943741829</c:v>
                </c:pt>
                <c:pt idx="68">
                  <c:v>56.587142064889768</c:v>
                </c:pt>
                <c:pt idx="69">
                  <c:v>60.152867460997918</c:v>
                </c:pt>
                <c:pt idx="70">
                  <c:v>63.966695424997582</c:v>
                </c:pt>
                <c:pt idx="71">
                  <c:v>68.046690232655308</c:v>
                </c:pt>
                <c:pt idx="72">
                  <c:v>72.414025283365589</c:v>
                </c:pt>
                <c:pt idx="73">
                  <c:v>77.089722366801595</c:v>
                </c:pt>
                <c:pt idx="74">
                  <c:v>82.098783506022031</c:v>
                </c:pt>
                <c:pt idx="75">
                  <c:v>87.466958324252502</c:v>
                </c:pt>
                <c:pt idx="76">
                  <c:v>93.222400172631311</c:v>
                </c:pt>
                <c:pt idx="77">
                  <c:v>99.396381348701951</c:v>
                </c:pt>
                <c:pt idx="78">
                  <c:v>106.02080947919272</c:v>
                </c:pt>
                <c:pt idx="79">
                  <c:v>113.13357712061327</c:v>
                </c:pt>
                <c:pt idx="80">
                  <c:v>120.77525030932725</c:v>
                </c:pt>
                <c:pt idx="81">
                  <c:v>128.98978441003814</c:v>
                </c:pt>
                <c:pt idx="82">
                  <c:v>137.82994491404995</c:v>
                </c:pt>
                <c:pt idx="83">
                  <c:v>147.35235465078196</c:v>
                </c:pt>
                <c:pt idx="84">
                  <c:v>157.62581711390186</c:v>
                </c:pt>
                <c:pt idx="85">
                  <c:v>168.73534812839193</c:v>
                </c:pt>
                <c:pt idx="86">
                  <c:v>180.78783472936635</c:v>
                </c:pt>
                <c:pt idx="87">
                  <c:v>193.9280782992827</c:v>
                </c:pt>
                <c:pt idx="88">
                  <c:v>208.35684804570252</c:v>
                </c:pt>
                <c:pt idx="89">
                  <c:v>224.37673216726762</c:v>
                </c:pt>
                <c:pt idx="90">
                  <c:v>242.46682756396908</c:v>
                </c:pt>
                <c:pt idx="91">
                  <c:v>263.43211064252154</c:v>
                </c:pt>
                <c:pt idx="92">
                  <c:v>288.72720485109585</c:v>
                </c:pt>
                <c:pt idx="93">
                  <c:v>321.16859306005529</c:v>
                </c:pt>
                <c:pt idx="94">
                  <c:v>366.82292949052129</c:v>
                </c:pt>
                <c:pt idx="95">
                  <c:v>440.89993200794453</c:v>
                </c:pt>
                <c:pt idx="96">
                  <c:v>550.50989550477664</c:v>
                </c:pt>
                <c:pt idx="97">
                  <c:v>708.73786237505544</c:v>
                </c:pt>
                <c:pt idx="98">
                  <c:v>943.39622641509447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'!$Q$26</c:f>
              <c:strCache>
                <c:ptCount val="1"/>
                <c:pt idx="0">
                  <c:v>7%</c:v>
                </c:pt>
              </c:strCache>
            </c:strRef>
          </c:tx>
          <c:marker>
            <c:symbol val="none"/>
          </c:marker>
          <c:val>
            <c:numRef>
              <c:f>'Conclusion '!$Q$28:$Q$126</c:f>
              <c:numCache>
                <c:formatCode>_-\$* #,##0.00_ ;_-\$* \-#,##0.00\ ;_-\$* "-"??_ ;_-@_ </c:formatCode>
                <c:ptCount val="99"/>
                <c:pt idx="0">
                  <c:v>1.540206631560822</c:v>
                </c:pt>
                <c:pt idx="1">
                  <c:v>1.560868554653585</c:v>
                </c:pt>
                <c:pt idx="2">
                  <c:v>1.5910683567352235</c:v>
                </c:pt>
                <c:pt idx="3">
                  <c:v>1.6301669451657532</c:v>
                </c:pt>
                <c:pt idx="4">
                  <c:v>1.6774731455679373</c:v>
                </c:pt>
                <c:pt idx="5">
                  <c:v>1.7322470086916522</c:v>
                </c:pt>
                <c:pt idx="6">
                  <c:v>1.7943800415825413</c:v>
                </c:pt>
                <c:pt idx="7">
                  <c:v>1.8637410760488324</c:v>
                </c:pt>
                <c:pt idx="8">
                  <c:v>1.9395366471421276</c:v>
                </c:pt>
                <c:pt idx="9">
                  <c:v>2.0222437001826434</c:v>
                </c:pt>
                <c:pt idx="10">
                  <c:v>2.1110409163068335</c:v>
                </c:pt>
                <c:pt idx="11">
                  <c:v>2.2063943319759192</c:v>
                </c:pt>
                <c:pt idx="12">
                  <c:v>2.3081296569030947</c:v>
                </c:pt>
                <c:pt idx="13">
                  <c:v>2.4167456654935044</c:v>
                </c:pt>
                <c:pt idx="14">
                  <c:v>2.5320935593919969</c:v>
                </c:pt>
                <c:pt idx="15">
                  <c:v>2.6546960819364815</c:v>
                </c:pt>
                <c:pt idx="16">
                  <c:v>2.7851271450850152</c:v>
                </c:pt>
                <c:pt idx="17">
                  <c:v>2.9240024875799135</c:v>
                </c:pt>
                <c:pt idx="18">
                  <c:v>3.0719980266403679</c:v>
                </c:pt>
                <c:pt idx="19">
                  <c:v>3.2291562453601461</c:v>
                </c:pt>
                <c:pt idx="20">
                  <c:v>3.3962256342333217</c:v>
                </c:pt>
                <c:pt idx="21">
                  <c:v>3.5740067390211414</c:v>
                </c:pt>
                <c:pt idx="22">
                  <c:v>3.7626793417142803</c:v>
                </c:pt>
                <c:pt idx="23">
                  <c:v>3.9631572112415703</c:v>
                </c:pt>
                <c:pt idx="24">
                  <c:v>4.1764161887344882</c:v>
                </c:pt>
                <c:pt idx="25">
                  <c:v>4.403537667011804</c:v>
                </c:pt>
                <c:pt idx="26">
                  <c:v>4.6449930400732518</c:v>
                </c:pt>
                <c:pt idx="27">
                  <c:v>4.9013141863774949</c:v>
                </c:pt>
                <c:pt idx="28">
                  <c:v>5.1737895808674876</c:v>
                </c:pt>
                <c:pt idx="29">
                  <c:v>5.4631329836072471</c:v>
                </c:pt>
                <c:pt idx="30">
                  <c:v>5.7708348116257646</c:v>
                </c:pt>
                <c:pt idx="31">
                  <c:v>6.0978265725563325</c:v>
                </c:pt>
                <c:pt idx="32">
                  <c:v>6.4451431484119768</c:v>
                </c:pt>
                <c:pt idx="33">
                  <c:v>6.8146617325299239</c:v>
                </c:pt>
                <c:pt idx="34">
                  <c:v>7.2069940714607919</c:v>
                </c:pt>
                <c:pt idx="35">
                  <c:v>7.624300238442026</c:v>
                </c:pt>
                <c:pt idx="36">
                  <c:v>8.0674966892027165</c:v>
                </c:pt>
                <c:pt idx="37">
                  <c:v>8.5383734067890771</c:v>
                </c:pt>
                <c:pt idx="38">
                  <c:v>9.0389210633264945</c:v>
                </c:pt>
                <c:pt idx="39">
                  <c:v>9.5706168480139464</c:v>
                </c:pt>
                <c:pt idx="40">
                  <c:v>10.135877918483976</c:v>
                </c:pt>
                <c:pt idx="41">
                  <c:v>10.736674716834527</c:v>
                </c:pt>
                <c:pt idx="42">
                  <c:v>11.37521713188381</c:v>
                </c:pt>
                <c:pt idx="43">
                  <c:v>12.054020268406713</c:v>
                </c:pt>
                <c:pt idx="44">
                  <c:v>12.775144832094547</c:v>
                </c:pt>
                <c:pt idx="45">
                  <c:v>13.541731955319351</c:v>
                </c:pt>
                <c:pt idx="46">
                  <c:v>14.357360216141959</c:v>
                </c:pt>
                <c:pt idx="47">
                  <c:v>15.224498552378327</c:v>
                </c:pt>
                <c:pt idx="48">
                  <c:v>16.146801238429724</c:v>
                </c:pt>
                <c:pt idx="49">
                  <c:v>17.127632578493056</c:v>
                </c:pt>
                <c:pt idx="50">
                  <c:v>18.170890529316722</c:v>
                </c:pt>
                <c:pt idx="51">
                  <c:v>19.281076629537015</c:v>
                </c:pt>
                <c:pt idx="52">
                  <c:v>20.46253843373702</c:v>
                </c:pt>
                <c:pt idx="53">
                  <c:v>21.71946592212684</c:v>
                </c:pt>
                <c:pt idx="54">
                  <c:v>23.05764788626502</c:v>
                </c:pt>
                <c:pt idx="55">
                  <c:v>24.482950245207494</c:v>
                </c:pt>
                <c:pt idx="56">
                  <c:v>26.001349355252113</c:v>
                </c:pt>
                <c:pt idx="57">
                  <c:v>27.618937648858978</c:v>
                </c:pt>
                <c:pt idx="58">
                  <c:v>29.341982791800532</c:v>
                </c:pt>
                <c:pt idx="59">
                  <c:v>31.178908534642929</c:v>
                </c:pt>
                <c:pt idx="60">
                  <c:v>33.137742396034533</c:v>
                </c:pt>
                <c:pt idx="61">
                  <c:v>35.227080708344346</c:v>
                </c:pt>
                <c:pt idx="62">
                  <c:v>37.456198732639464</c:v>
                </c:pt>
                <c:pt idx="63">
                  <c:v>39.835222607570309</c:v>
                </c:pt>
                <c:pt idx="64">
                  <c:v>42.375286114761167</c:v>
                </c:pt>
                <c:pt idx="65">
                  <c:v>45.087701798517799</c:v>
                </c:pt>
                <c:pt idx="66">
                  <c:v>47.985082227250153</c:v>
                </c:pt>
                <c:pt idx="67">
                  <c:v>51.081737254015984</c:v>
                </c:pt>
                <c:pt idx="68">
                  <c:v>54.392840015107268</c:v>
                </c:pt>
                <c:pt idx="69">
                  <c:v>57.933338787044747</c:v>
                </c:pt>
                <c:pt idx="70">
                  <c:v>61.721838960681119</c:v>
                </c:pt>
                <c:pt idx="71">
                  <c:v>65.776192448435452</c:v>
                </c:pt>
                <c:pt idx="72">
                  <c:v>70.117408747933681</c:v>
                </c:pt>
                <c:pt idx="73">
                  <c:v>74.766222917293049</c:v>
                </c:pt>
                <c:pt idx="74">
                  <c:v>79.747409922338264</c:v>
                </c:pt>
                <c:pt idx="75">
                  <c:v>85.086390942549755</c:v>
                </c:pt>
                <c:pt idx="76">
                  <c:v>90.810946078949215</c:v>
                </c:pt>
                <c:pt idx="77">
                  <c:v>96.951938717358956</c:v>
                </c:pt>
                <c:pt idx="78">
                  <c:v>103.5407109089581</c:v>
                </c:pt>
                <c:pt idx="79">
                  <c:v>110.61460111598609</c:v>
                </c:pt>
                <c:pt idx="80">
                  <c:v>118.21347326442829</c:v>
                </c:pt>
                <c:pt idx="81">
                  <c:v>126.38040427172623</c:v>
                </c:pt>
                <c:pt idx="82">
                  <c:v>135.16720114146247</c:v>
                </c:pt>
                <c:pt idx="83">
                  <c:v>144.62919670213461</c:v>
                </c:pt>
                <c:pt idx="84">
                  <c:v>154.83365896926909</c:v>
                </c:pt>
                <c:pt idx="85">
                  <c:v>165.86371163173357</c:v>
                </c:pt>
                <c:pt idx="86">
                  <c:v>177.82381732959149</c:v>
                </c:pt>
                <c:pt idx="87">
                  <c:v>190.85571780899116</c:v>
                </c:pt>
                <c:pt idx="88">
                  <c:v>205.15615962435805</c:v>
                </c:pt>
                <c:pt idx="89">
                  <c:v>221.02253474796737</c:v>
                </c:pt>
                <c:pt idx="90">
                  <c:v>238.92714493071622</c:v>
                </c:pt>
                <c:pt idx="91">
                  <c:v>259.66608294050485</c:v>
                </c:pt>
                <c:pt idx="92">
                  <c:v>284.68261323947371</c:v>
                </c:pt>
                <c:pt idx="93">
                  <c:v>316.77897778923875</c:v>
                </c:pt>
                <c:pt idx="94">
                  <c:v>362.00586403110196</c:v>
                </c:pt>
                <c:pt idx="95">
                  <c:v>435.56447784366418</c:v>
                </c:pt>
                <c:pt idx="96">
                  <c:v>544.45303583227269</c:v>
                </c:pt>
                <c:pt idx="97">
                  <c:v>701.60321113275802</c:v>
                </c:pt>
                <c:pt idx="98">
                  <c:v>934.57943925233644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5648"/>
        <c:axId val="113757568"/>
      </c:lineChart>
      <c:catAx>
        <c:axId val="1137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Age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3757568"/>
        <c:crosses val="autoZero"/>
        <c:auto val="1"/>
        <c:lblAlgn val="ctr"/>
        <c:lblOffset val="100"/>
        <c:tickLblSkip val="4"/>
        <c:noMultiLvlLbl val="0"/>
      </c:catAx>
      <c:valAx>
        <c:axId val="11375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altLang="en-US" sz="1000"/>
                  <a:t>Annual premiums</a:t>
                </a:r>
              </a:p>
            </c:rich>
          </c:tx>
          <c:layout/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13755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Whole life monthly premiums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'Conclusion '!$W$26</c:f>
              <c:strCache>
                <c:ptCount val="1"/>
                <c:pt idx="0">
                  <c:v>3%</c:v>
                </c:pt>
              </c:strCache>
            </c:strRef>
          </c:tx>
          <c:marker>
            <c:symbol val="none"/>
          </c:marker>
          <c:val>
            <c:numRef>
              <c:f>'Conclusion '!$W$28:$W$126</c:f>
              <c:numCache>
                <c:formatCode>_-\$* #,##0.00_ ;_-\$* \-#,##0.00\ ;_-\$* "-"??_ ;_-@_ </c:formatCode>
                <c:ptCount val="99"/>
                <c:pt idx="0">
                  <c:v>0.39025713346215279</c:v>
                </c:pt>
                <c:pt idx="1">
                  <c:v>0.40005953575919878</c:v>
                </c:pt>
                <c:pt idx="2">
                  <c:v>0.4105875002567218</c:v>
                </c:pt>
                <c:pt idx="3">
                  <c:v>0.42181688126346617</c:v>
                </c:pt>
                <c:pt idx="4">
                  <c:v>0.43372234529541326</c:v>
                </c:pt>
                <c:pt idx="5">
                  <c:v>0.44627758397710671</c:v>
                </c:pt>
                <c:pt idx="6">
                  <c:v>0.45948507407393202</c:v>
                </c:pt>
                <c:pt idx="7">
                  <c:v>0.47334698781331436</c:v>
                </c:pt>
                <c:pt idx="8">
                  <c:v>0.4878371122505254</c:v>
                </c:pt>
                <c:pt idx="9">
                  <c:v>0.5029867070830627</c:v>
                </c:pt>
                <c:pt idx="10">
                  <c:v>0.51876979226655662</c:v>
                </c:pt>
                <c:pt idx="11">
                  <c:v>0.53521918476858199</c:v>
                </c:pt>
                <c:pt idx="12">
                  <c:v>0.55233953528636326</c:v>
                </c:pt>
                <c:pt idx="13">
                  <c:v>0.57016677328844145</c:v>
                </c:pt>
                <c:pt idx="14">
                  <c:v>0.58870817884850701</c:v>
                </c:pt>
                <c:pt idx="15">
                  <c:v>0.60800261523308452</c:v>
                </c:pt>
                <c:pt idx="16">
                  <c:v>0.62809198718530168</c:v>
                </c:pt>
                <c:pt idx="17">
                  <c:v>0.64902085768427231</c:v>
                </c:pt>
                <c:pt idx="18">
                  <c:v>0.67083734664035843</c:v>
                </c:pt>
                <c:pt idx="19">
                  <c:v>0.69356109882224504</c:v>
                </c:pt>
                <c:pt idx="20">
                  <c:v>0.71724590879710537</c:v>
                </c:pt>
                <c:pt idx="21">
                  <c:v>0.74194898316508928</c:v>
                </c:pt>
                <c:pt idx="22">
                  <c:v>0.76769939028438205</c:v>
                </c:pt>
                <c:pt idx="23">
                  <c:v>0.79456240229102459</c:v>
                </c:pt>
                <c:pt idx="24">
                  <c:v>0.82260746377195659</c:v>
                </c:pt>
                <c:pt idx="25">
                  <c:v>0.85191037421510962</c:v>
                </c:pt>
                <c:pt idx="26">
                  <c:v>0.88251896097183646</c:v>
                </c:pt>
                <c:pt idx="27">
                  <c:v>0.91448577883512128</c:v>
                </c:pt>
                <c:pt idx="28">
                  <c:v>0.94790216771818281</c:v>
                </c:pt>
                <c:pt idx="29">
                  <c:v>0.98283306564705963</c:v>
                </c:pt>
                <c:pt idx="30">
                  <c:v>1.0193839047661419</c:v>
                </c:pt>
                <c:pt idx="31">
                  <c:v>1.0576344239984385</c:v>
                </c:pt>
                <c:pt idx="32">
                  <c:v>1.0976719803324688</c:v>
                </c:pt>
                <c:pt idx="33">
                  <c:v>1.1396289867272553</c:v>
                </c:pt>
                <c:pt idx="34">
                  <c:v>1.1835762968199004</c:v>
                </c:pt>
                <c:pt idx="35">
                  <c:v>1.2296670368301339</c:v>
                </c:pt>
                <c:pt idx="36">
                  <c:v>1.277993441885892</c:v>
                </c:pt>
                <c:pt idx="37">
                  <c:v>1.3286966455704448</c:v>
                </c:pt>
                <c:pt idx="38">
                  <c:v>1.3819320584800785</c:v>
                </c:pt>
                <c:pt idx="39">
                  <c:v>1.4378321398311857</c:v>
                </c:pt>
                <c:pt idx="40">
                  <c:v>1.496583711899836</c:v>
                </c:pt>
                <c:pt idx="41">
                  <c:v>1.5583545096395914</c:v>
                </c:pt>
                <c:pt idx="42">
                  <c:v>1.6233303957252367</c:v>
                </c:pt>
                <c:pt idx="43">
                  <c:v>1.6917194906586708</c:v>
                </c:pt>
                <c:pt idx="44">
                  <c:v>1.7637111307281359</c:v>
                </c:pt>
                <c:pt idx="45">
                  <c:v>1.8395610422755995</c:v>
                </c:pt>
                <c:pt idx="46">
                  <c:v>1.9195566861423641</c:v>
                </c:pt>
                <c:pt idx="47">
                  <c:v>2.0039309967392414</c:v>
                </c:pt>
                <c:pt idx="48">
                  <c:v>2.0929926190105888</c:v>
                </c:pt>
                <c:pt idx="49">
                  <c:v>2.1870429242843303</c:v>
                </c:pt>
                <c:pt idx="50">
                  <c:v>2.2864241905410339</c:v>
                </c:pt>
                <c:pt idx="51">
                  <c:v>2.3915249799230058</c:v>
                </c:pt>
                <c:pt idx="52">
                  <c:v>2.5027368822964942</c:v>
                </c:pt>
                <c:pt idx="53">
                  <c:v>2.6204550981054333</c:v>
                </c:pt>
                <c:pt idx="54">
                  <c:v>2.7451850142016663</c:v>
                </c:pt>
                <c:pt idx="55">
                  <c:v>2.8774526434207064</c:v>
                </c:pt>
                <c:pt idx="56">
                  <c:v>3.0178079689109438</c:v>
                </c:pt>
                <c:pt idx="57">
                  <c:v>3.166826770594346</c:v>
                </c:pt>
                <c:pt idx="58">
                  <c:v>3.3251159858419084</c:v>
                </c:pt>
                <c:pt idx="59">
                  <c:v>3.493441103145976</c:v>
                </c:pt>
                <c:pt idx="60">
                  <c:v>3.6725675857722266</c:v>
                </c:pt>
                <c:pt idx="61">
                  <c:v>3.8633247147729057</c:v>
                </c:pt>
                <c:pt idx="62">
                  <c:v>4.0666158907461112</c:v>
                </c:pt>
                <c:pt idx="63">
                  <c:v>4.2834335810643624</c:v>
                </c:pt>
                <c:pt idx="64">
                  <c:v>4.5148739996996712</c:v>
                </c:pt>
                <c:pt idx="65">
                  <c:v>4.7620858323727786</c:v>
                </c:pt>
                <c:pt idx="66">
                  <c:v>5.0263508875142806</c:v>
                </c:pt>
                <c:pt idx="67">
                  <c:v>5.3091180982875406</c:v>
                </c:pt>
                <c:pt idx="68">
                  <c:v>5.6119528452086049</c:v>
                </c:pt>
                <c:pt idx="69">
                  <c:v>5.9364665654061755</c:v>
                </c:pt>
                <c:pt idx="70">
                  <c:v>6.284601388538845</c:v>
                </c:pt>
                <c:pt idx="71">
                  <c:v>6.658324029275696</c:v>
                </c:pt>
                <c:pt idx="72">
                  <c:v>7.059920505801581</c:v>
                </c:pt>
                <c:pt idx="73">
                  <c:v>7.4917568264360339</c:v>
                </c:pt>
                <c:pt idx="74">
                  <c:v>7.956616281376288</c:v>
                </c:pt>
                <c:pt idx="75">
                  <c:v>8.4574631026750868</c:v>
                </c:pt>
                <c:pt idx="76">
                  <c:v>8.9975937107695341</c:v>
                </c:pt>
                <c:pt idx="77">
                  <c:v>9.5807206051214759</c:v>
                </c:pt>
                <c:pt idx="78">
                  <c:v>10.210797468859026</c:v>
                </c:pt>
                <c:pt idx="79">
                  <c:v>10.892500177776062</c:v>
                </c:pt>
                <c:pt idx="80">
                  <c:v>11.630999530088852</c:v>
                </c:pt>
                <c:pt idx="81">
                  <c:v>12.432077944322701</c:v>
                </c:pt>
                <c:pt idx="82">
                  <c:v>13.302678592738248</c:v>
                </c:pt>
                <c:pt idx="83">
                  <c:v>14.250577682952501</c:v>
                </c:pt>
                <c:pt idx="84">
                  <c:v>15.285263959811752</c:v>
                </c:pt>
                <c:pt idx="85">
                  <c:v>16.418519376670883</c:v>
                </c:pt>
                <c:pt idx="86">
                  <c:v>17.665251444249868</c:v>
                </c:pt>
                <c:pt idx="87">
                  <c:v>19.045477698009368</c:v>
                </c:pt>
                <c:pt idx="88">
                  <c:v>20.586830768529005</c:v>
                </c:pt>
                <c:pt idx="89">
                  <c:v>22.330355084375583</c:v>
                </c:pt>
                <c:pt idx="90">
                  <c:v>24.340396006816913</c:v>
                </c:pt>
                <c:pt idx="91">
                  <c:v>26.724647960525143</c:v>
                </c:pt>
                <c:pt idx="92">
                  <c:v>29.678603613849191</c:v>
                </c:pt>
                <c:pt idx="93">
                  <c:v>33.588763812788564</c:v>
                </c:pt>
                <c:pt idx="94">
                  <c:v>39.32328883217621</c:v>
                </c:pt>
                <c:pt idx="95">
                  <c:v>49.240766585434613</c:v>
                </c:pt>
                <c:pt idx="96">
                  <c:v>65.660760451973985</c:v>
                </c:pt>
                <c:pt idx="97">
                  <c:v>94.020593694145461</c:v>
                </c:pt>
                <c:pt idx="98">
                  <c:v>150.71644686888854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'Conclusion '!$X$26</c:f>
              <c:strCache>
                <c:ptCount val="1"/>
                <c:pt idx="0">
                  <c:v>4%</c:v>
                </c:pt>
              </c:strCache>
            </c:strRef>
          </c:tx>
          <c:marker>
            <c:symbol val="none"/>
          </c:marker>
          <c:val>
            <c:numRef>
              <c:f>'Conclusion '!$X$28:$X$126</c:f>
              <c:numCache>
                <c:formatCode>_-\$* #,##0.00_ ;_-\$* \-#,##0.00\ ;_-\$* "-"??_ ;_-@_ </c:formatCode>
                <c:ptCount val="99"/>
                <c:pt idx="0">
                  <c:v>0.27861881330977184</c:v>
                </c:pt>
                <c:pt idx="1">
                  <c:v>0.28599806402302547</c:v>
                </c:pt>
                <c:pt idx="2">
                  <c:v>0.29414463297957361</c:v>
                </c:pt>
                <c:pt idx="3">
                  <c:v>0.30302622121664863</c:v>
                </c:pt>
                <c:pt idx="4">
                  <c:v>0.31260876146537853</c:v>
                </c:pt>
                <c:pt idx="5">
                  <c:v>0.32285667286892283</c:v>
                </c:pt>
                <c:pt idx="6">
                  <c:v>0.33376947169640009</c:v>
                </c:pt>
                <c:pt idx="7">
                  <c:v>0.34534605073938424</c:v>
                </c:pt>
                <c:pt idx="8">
                  <c:v>0.35755022106079837</c:v>
                </c:pt>
                <c:pt idx="9">
                  <c:v>0.37041583528306016</c:v>
                </c:pt>
                <c:pt idx="10">
                  <c:v>0.38390653131438029</c:v>
                </c:pt>
                <c:pt idx="11">
                  <c:v>0.39805735573108336</c:v>
                </c:pt>
                <c:pt idx="12">
                  <c:v>0.41286876466695771</c:v>
                </c:pt>
                <c:pt idx="13">
                  <c:v>0.42837893299755497</c:v>
                </c:pt>
                <c:pt idx="14">
                  <c:v>0.44459093723176268</c:v>
                </c:pt>
                <c:pt idx="15">
                  <c:v>0.46154577685783194</c:v>
                </c:pt>
                <c:pt idx="16">
                  <c:v>0.47928778431933261</c:v>
                </c:pt>
                <c:pt idx="17">
                  <c:v>0.49786413449545258</c:v>
                </c:pt>
                <c:pt idx="18">
                  <c:v>0.51732589955488051</c:v>
                </c:pt>
                <c:pt idx="19">
                  <c:v>0.53768946345229995</c:v>
                </c:pt>
                <c:pt idx="20">
                  <c:v>0.55901177051414075</c:v>
                </c:pt>
                <c:pt idx="21">
                  <c:v>0.5813533805082487</c:v>
                </c:pt>
                <c:pt idx="22">
                  <c:v>0.60474067451959013</c:v>
                </c:pt>
                <c:pt idx="23">
                  <c:v>0.6292427265445536</c:v>
                </c:pt>
                <c:pt idx="24">
                  <c:v>0.65493300456212389</c:v>
                </c:pt>
                <c:pt idx="25">
                  <c:v>0.68189191902337554</c:v>
                </c:pt>
                <c:pt idx="26">
                  <c:v>0.71016601835628412</c:v>
                </c:pt>
                <c:pt idx="27">
                  <c:v>0.73980676478617402</c:v>
                </c:pt>
                <c:pt idx="28">
                  <c:v>0.7709107357445526</c:v>
                </c:pt>
                <c:pt idx="29">
                  <c:v>0.80354255804101749</c:v>
                </c:pt>
                <c:pt idx="30">
                  <c:v>0.8378136892116923</c:v>
                </c:pt>
                <c:pt idx="31">
                  <c:v>0.8738044859432571</c:v>
                </c:pt>
                <c:pt idx="32">
                  <c:v>0.91160328429958748</c:v>
                </c:pt>
                <c:pt idx="33">
                  <c:v>0.95135008729973147</c:v>
                </c:pt>
                <c:pt idx="34">
                  <c:v>0.99311194209163289</c:v>
                </c:pt>
                <c:pt idx="35">
                  <c:v>1.0370505536311505</c:v>
                </c:pt>
                <c:pt idx="36">
                  <c:v>1.0832556028592422</c:v>
                </c:pt>
                <c:pt idx="37">
                  <c:v>1.1318721545445725</c:v>
                </c:pt>
                <c:pt idx="38">
                  <c:v>1.1830603345916737</c:v>
                </c:pt>
                <c:pt idx="39">
                  <c:v>1.2369522561852551</c:v>
                </c:pt>
                <c:pt idx="40">
                  <c:v>1.293740991440484</c:v>
                </c:pt>
                <c:pt idx="41">
                  <c:v>1.3535959172874659</c:v>
                </c:pt>
                <c:pt idx="42">
                  <c:v>1.4167053305045603</c:v>
                </c:pt>
                <c:pt idx="43">
                  <c:v>1.4832809711432462</c:v>
                </c:pt>
                <c:pt idx="44">
                  <c:v>1.553511046242481</c:v>
                </c:pt>
                <c:pt idx="45">
                  <c:v>1.6276570134978281</c:v>
                </c:pt>
                <c:pt idx="46">
                  <c:v>1.7060138101188382</c:v>
                </c:pt>
                <c:pt idx="47">
                  <c:v>1.7888120292354035</c:v>
                </c:pt>
                <c:pt idx="48">
                  <c:v>1.8763649992709084</c:v>
                </c:pt>
                <c:pt idx="49">
                  <c:v>1.968974848859925</c:v>
                </c:pt>
                <c:pt idx="50">
                  <c:v>2.066986476537584</c:v>
                </c:pt>
                <c:pt idx="51">
                  <c:v>2.1707931758959735</c:v>
                </c:pt>
                <c:pt idx="52">
                  <c:v>2.2807879178647537</c:v>
                </c:pt>
                <c:pt idx="53">
                  <c:v>2.3973638239485591</c:v>
                </c:pt>
                <c:pt idx="54">
                  <c:v>2.5210323288099885</c:v>
                </c:pt>
                <c:pt idx="55">
                  <c:v>2.6523231125756417</c:v>
                </c:pt>
                <c:pt idx="56">
                  <c:v>2.7917874995556811</c:v>
                </c:pt>
                <c:pt idx="57">
                  <c:v>2.9400001340839368</c:v>
                </c:pt>
                <c:pt idx="58">
                  <c:v>3.097564498559795</c:v>
                </c:pt>
                <c:pt idx="59">
                  <c:v>3.2652521470763314</c:v>
                </c:pt>
                <c:pt idx="60">
                  <c:v>3.4438281033040963</c:v>
                </c:pt>
                <c:pt idx="61">
                  <c:v>3.6341202716003433</c:v>
                </c:pt>
                <c:pt idx="62">
                  <c:v>3.8370299966779</c:v>
                </c:pt>
                <c:pt idx="63">
                  <c:v>4.0535475579523776</c:v>
                </c:pt>
                <c:pt idx="64">
                  <c:v>4.2847672341944802</c:v>
                </c:pt>
                <c:pt idx="65">
                  <c:v>4.5318310297381279</c:v>
                </c:pt>
                <c:pt idx="66">
                  <c:v>4.7960148669537093</c:v>
                </c:pt>
                <c:pt idx="67">
                  <c:v>5.0787639617908429</c:v>
                </c:pt>
                <c:pt idx="68">
                  <c:v>5.3816372029854778</c:v>
                </c:pt>
                <c:pt idx="69">
                  <c:v>5.7062308502286827</c:v>
                </c:pt>
                <c:pt idx="70">
                  <c:v>6.0544812317373475</c:v>
                </c:pt>
                <c:pt idx="71">
                  <c:v>6.4283368649260426</c:v>
                </c:pt>
                <c:pt idx="72">
                  <c:v>6.8300703802484959</c:v>
                </c:pt>
                <c:pt idx="73">
                  <c:v>7.2620228104839404</c:v>
                </c:pt>
                <c:pt idx="74">
                  <c:v>7.7269584084914262</c:v>
                </c:pt>
                <c:pt idx="75">
                  <c:v>8.2278125268775835</c:v>
                </c:pt>
                <c:pt idx="76">
                  <c:v>8.7678483233878612</c:v>
                </c:pt>
                <c:pt idx="77">
                  <c:v>9.3507413998785083</c:v>
                </c:pt>
                <c:pt idx="78">
                  <c:v>9.9803925573597336</c:v>
                </c:pt>
                <c:pt idx="79">
                  <c:v>10.661425682390311</c:v>
                </c:pt>
                <c:pt idx="80">
                  <c:v>11.398943735909603</c:v>
                </c:pt>
                <c:pt idx="81">
                  <c:v>12.198642110848093</c:v>
                </c:pt>
                <c:pt idx="82">
                  <c:v>13.067367567039677</c:v>
                </c:pt>
                <c:pt idx="83">
                  <c:v>14.012762936364062</c:v>
                </c:pt>
                <c:pt idx="84">
                  <c:v>15.044155525569293</c:v>
                </c:pt>
                <c:pt idx="85">
                  <c:v>16.173125013813671</c:v>
                </c:pt>
                <c:pt idx="86">
                  <c:v>17.414315551449381</c:v>
                </c:pt>
                <c:pt idx="87">
                  <c:v>18.787408329436939</c:v>
                </c:pt>
                <c:pt idx="88">
                  <c:v>20.319588371030882</c:v>
                </c:pt>
                <c:pt idx="89">
                  <c:v>22.051317185414451</c:v>
                </c:pt>
                <c:pt idx="90">
                  <c:v>24.04617164144808</c:v>
                </c:pt>
                <c:pt idx="91">
                  <c:v>26.410833143073969</c:v>
                </c:pt>
                <c:pt idx="92">
                  <c:v>29.339491094167286</c:v>
                </c:pt>
                <c:pt idx="93">
                  <c:v>33.217009765958359</c:v>
                </c:pt>
                <c:pt idx="94">
                  <c:v>38.909831695501545</c:v>
                </c:pt>
                <c:pt idx="95">
                  <c:v>48.776957430440689</c:v>
                </c:pt>
                <c:pt idx="96">
                  <c:v>65.118770175717671</c:v>
                </c:pt>
                <c:pt idx="97">
                  <c:v>93.333821023691897</c:v>
                </c:pt>
                <c:pt idx="98">
                  <c:v>149.70562741745067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'Conclusion '!$Y$26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val>
            <c:numRef>
              <c:f>'Conclusion '!$Y$28:$Y$126</c:f>
              <c:numCache>
                <c:formatCode>_-\$* #,##0.00_ ;_-\$* \-#,##0.00\ ;_-\$* "-"??_ ;_-@_ </c:formatCode>
                <c:ptCount val="99"/>
                <c:pt idx="0">
                  <c:v>0.20676201192190413</c:v>
                </c:pt>
                <c:pt idx="1">
                  <c:v>0.21192517601771033</c:v>
                </c:pt>
                <c:pt idx="2">
                  <c:v>0.21788224571955128</c:v>
                </c:pt>
                <c:pt idx="3">
                  <c:v>0.22459305583364517</c:v>
                </c:pt>
                <c:pt idx="4">
                  <c:v>0.23201492322079076</c:v>
                </c:pt>
                <c:pt idx="5">
                  <c:v>0.24010293111278355</c:v>
                </c:pt>
                <c:pt idx="6">
                  <c:v>0.24885370414014088</c:v>
                </c:pt>
                <c:pt idx="7">
                  <c:v>0.25826286111990809</c:v>
                </c:pt>
                <c:pt idx="8">
                  <c:v>0.26828386336542898</c:v>
                </c:pt>
                <c:pt idx="9">
                  <c:v>0.27895320685211444</c:v>
                </c:pt>
                <c:pt idx="10">
                  <c:v>0.29022361591246881</c:v>
                </c:pt>
                <c:pt idx="11">
                  <c:v>0.30213225763939605</c:v>
                </c:pt>
                <c:pt idx="12">
                  <c:v>0.31467500756208538</c:v>
                </c:pt>
                <c:pt idx="13">
                  <c:v>0.32789213651885413</c:v>
                </c:pt>
                <c:pt idx="14">
                  <c:v>0.34178208532754861</c:v>
                </c:pt>
                <c:pt idx="15">
                  <c:v>0.35638778948460548</c:v>
                </c:pt>
                <c:pt idx="16">
                  <c:v>0.37175585508819831</c:v>
                </c:pt>
                <c:pt idx="17">
                  <c:v>0.38793596093464816</c:v>
                </c:pt>
                <c:pt idx="18">
                  <c:v>0.4049820806336657</c:v>
                </c:pt>
                <c:pt idx="19">
                  <c:v>0.42290702290446308</c:v>
                </c:pt>
                <c:pt idx="20">
                  <c:v>0.44177082254643468</c:v>
                </c:pt>
                <c:pt idx="21">
                  <c:v>0.46163738980673458</c:v>
                </c:pt>
                <c:pt idx="22">
                  <c:v>0.48253016529588616</c:v>
                </c:pt>
                <c:pt idx="23">
                  <c:v>0.50452203878684321</c:v>
                </c:pt>
                <c:pt idx="24">
                  <c:v>0.52769058054879048</c:v>
                </c:pt>
                <c:pt idx="25">
                  <c:v>0.55212097745399769</c:v>
                </c:pt>
                <c:pt idx="26">
                  <c:v>0.57785844255980556</c:v>
                </c:pt>
                <c:pt idx="27">
                  <c:v>0.6049532678507582</c:v>
                </c:pt>
                <c:pt idx="28">
                  <c:v>0.63350746905782451</c:v>
                </c:pt>
                <c:pt idx="29">
                  <c:v>0.66358536578291083</c:v>
                </c:pt>
                <c:pt idx="30">
                  <c:v>0.69530473126814563</c:v>
                </c:pt>
                <c:pt idx="31">
                  <c:v>0.72874665345975431</c:v>
                </c:pt>
                <c:pt idx="32">
                  <c:v>0.76400057415891975</c:v>
                </c:pt>
                <c:pt idx="33">
                  <c:v>0.80121452255706094</c:v>
                </c:pt>
                <c:pt idx="34">
                  <c:v>0.84045174666828348</c:v>
                </c:pt>
                <c:pt idx="35">
                  <c:v>0.88188303338565743</c:v>
                </c:pt>
                <c:pt idx="36">
                  <c:v>0.92559561739253482</c:v>
                </c:pt>
                <c:pt idx="37">
                  <c:v>0.9717388392026356</c:v>
                </c:pt>
                <c:pt idx="38">
                  <c:v>1.0204779569107878</c:v>
                </c:pt>
                <c:pt idx="39">
                  <c:v>1.0719449822990672</c:v>
                </c:pt>
                <c:pt idx="40">
                  <c:v>1.1263397410802551</c:v>
                </c:pt>
                <c:pt idx="41">
                  <c:v>1.1838336277901005</c:v>
                </c:pt>
                <c:pt idx="42">
                  <c:v>1.244617784980508</c:v>
                </c:pt>
                <c:pt idx="43">
                  <c:v>1.3089080450846324</c:v>
                </c:pt>
                <c:pt idx="44">
                  <c:v>1.3768917968142258</c:v>
                </c:pt>
                <c:pt idx="45">
                  <c:v>1.4488367733002321</c:v>
                </c:pt>
                <c:pt idx="46">
                  <c:v>1.5250460520067737</c:v>
                </c:pt>
                <c:pt idx="47">
                  <c:v>1.605748257668947</c:v>
                </c:pt>
                <c:pt idx="48">
                  <c:v>1.6912619853110671</c:v>
                </c:pt>
                <c:pt idx="49">
                  <c:v>1.7818906046124618</c:v>
                </c:pt>
                <c:pt idx="50">
                  <c:v>1.8779821761844862</c:v>
                </c:pt>
                <c:pt idx="51">
                  <c:v>1.9799353545291689</c:v>
                </c:pt>
                <c:pt idx="52">
                  <c:v>2.0881450558115393</c:v>
                </c:pt>
                <c:pt idx="53">
                  <c:v>2.2030027835960726</c:v>
                </c:pt>
                <c:pt idx="54">
                  <c:v>2.3250266981570329</c:v>
                </c:pt>
                <c:pt idx="55">
                  <c:v>2.4547508194707999</c:v>
                </c:pt>
                <c:pt idx="56">
                  <c:v>2.5927284632004031</c:v>
                </c:pt>
                <c:pt idx="57">
                  <c:v>2.739533743083848</c:v>
                </c:pt>
                <c:pt idx="58">
                  <c:v>2.8957672289897971</c:v>
                </c:pt>
                <c:pt idx="59">
                  <c:v>3.0622073011110604</c:v>
                </c:pt>
                <c:pt idx="60">
                  <c:v>3.2396192386040865</c:v>
                </c:pt>
                <c:pt idx="61">
                  <c:v>3.428830273057224</c:v>
                </c:pt>
                <c:pt idx="62">
                  <c:v>3.6307404119723716</c:v>
                </c:pt>
                <c:pt idx="63">
                  <c:v>3.8463384957074123</c:v>
                </c:pt>
                <c:pt idx="64">
                  <c:v>4.0767176663082623</c:v>
                </c:pt>
                <c:pt idx="65">
                  <c:v>4.3230140195810014</c:v>
                </c:pt>
                <c:pt idx="66">
                  <c:v>4.5864984036795846</c:v>
                </c:pt>
                <c:pt idx="67">
                  <c:v>4.8686132159612185</c:v>
                </c:pt>
                <c:pt idx="68">
                  <c:v>5.1709118096221394</c:v>
                </c:pt>
                <c:pt idx="69">
                  <c:v>5.4949761963562587</c:v>
                </c:pt>
                <c:pt idx="70">
                  <c:v>5.8427379778315363</c:v>
                </c:pt>
                <c:pt idx="71">
                  <c:v>6.2161285660542562</c:v>
                </c:pt>
                <c:pt idx="72">
                  <c:v>6.6174084089641028</c:v>
                </c:pt>
                <c:pt idx="73">
                  <c:v>7.0488948161187954</c:v>
                </c:pt>
                <c:pt idx="74">
                  <c:v>7.5133343803727337</c:v>
                </c:pt>
                <c:pt idx="75">
                  <c:v>8.0136350810711861</c:v>
                </c:pt>
                <c:pt idx="76">
                  <c:v>8.5530284494415216</c:v>
                </c:pt>
                <c:pt idx="77">
                  <c:v>9.1351549948276265</c:v>
                </c:pt>
                <c:pt idx="78">
                  <c:v>9.7638646101025319</c:v>
                </c:pt>
                <c:pt idx="79">
                  <c:v>10.443731327109997</c:v>
                </c:pt>
                <c:pt idx="80">
                  <c:v>11.179792669107256</c:v>
                </c:pt>
                <c:pt idx="81">
                  <c:v>11.977659641718047</c:v>
                </c:pt>
                <c:pt idx="82">
                  <c:v>12.844085445112775</c:v>
                </c:pt>
                <c:pt idx="83">
                  <c:v>13.786582719565395</c:v>
                </c:pt>
                <c:pt idx="84">
                  <c:v>14.814320652004172</c:v>
                </c:pt>
                <c:pt idx="85">
                  <c:v>15.938680076781415</c:v>
                </c:pt>
                <c:pt idx="86">
                  <c:v>17.174045211977582</c:v>
                </c:pt>
                <c:pt idx="87">
                  <c:v>18.53976399711512</c:v>
                </c:pt>
                <c:pt idx="88">
                  <c:v>20.062576275779342</c:v>
                </c:pt>
                <c:pt idx="89">
                  <c:v>21.782361623063807</c:v>
                </c:pt>
                <c:pt idx="90">
                  <c:v>23.761927221485067</c:v>
                </c:pt>
                <c:pt idx="91">
                  <c:v>26.106937226484501</c:v>
                </c:pt>
                <c:pt idx="92">
                  <c:v>29.010269899732069</c:v>
                </c:pt>
                <c:pt idx="93">
                  <c:v>32.855142369623493</c:v>
                </c:pt>
                <c:pt idx="94">
                  <c:v>38.506268606696722</c:v>
                </c:pt>
                <c:pt idx="95">
                  <c:v>48.323053432383062</c:v>
                </c:pt>
                <c:pt idx="96">
                  <c:v>64.587044659642245</c:v>
                </c:pt>
                <c:pt idx="97">
                  <c:v>92.658625789948999</c:v>
                </c:pt>
                <c:pt idx="98">
                  <c:v>148.71035493466016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'Conclusion '!$Z$26</c:f>
              <c:strCache>
                <c:ptCount val="1"/>
                <c:pt idx="0">
                  <c:v>6%</c:v>
                </c:pt>
              </c:strCache>
            </c:strRef>
          </c:tx>
          <c:marker>
            <c:symbol val="none"/>
          </c:marker>
          <c:val>
            <c:numRef>
              <c:f>'Conclusion '!$Z$28:$Z$126</c:f>
              <c:numCache>
                <c:formatCode>_-\$* #,##0.00_ ;_-\$* \-#,##0.00\ ;_-\$* "-"??_ ;_-@_ </c:formatCode>
                <c:ptCount val="99"/>
                <c:pt idx="0">
                  <c:v>0.16119135481631477</c:v>
                </c:pt>
                <c:pt idx="1">
                  <c:v>0.16448136725566279</c:v>
                </c:pt>
                <c:pt idx="2">
                  <c:v>0.16858141895466108</c:v>
                </c:pt>
                <c:pt idx="3">
                  <c:v>0.17344377810729852</c:v>
                </c:pt>
                <c:pt idx="4">
                  <c:v>0.17901728796576558</c:v>
                </c:pt>
                <c:pt idx="5">
                  <c:v>0.18524766114253691</c:v>
                </c:pt>
                <c:pt idx="6">
                  <c:v>0.19212860217061442</c:v>
                </c:pt>
                <c:pt idx="7">
                  <c:v>0.19965236884676382</c:v>
                </c:pt>
                <c:pt idx="8">
                  <c:v>0.20776172090337641</c:v>
                </c:pt>
                <c:pt idx="9">
                  <c:v>0.21649562678629383</c:v>
                </c:pt>
                <c:pt idx="10">
                  <c:v>0.22579537253080106</c:v>
                </c:pt>
                <c:pt idx="11">
                  <c:v>0.23569989837636376</c:v>
                </c:pt>
                <c:pt idx="12">
                  <c:v>0.24619998178869895</c:v>
                </c:pt>
                <c:pt idx="13">
                  <c:v>0.25733758390133321</c:v>
                </c:pt>
                <c:pt idx="14">
                  <c:v>0.26910592432409336</c:v>
                </c:pt>
                <c:pt idx="15">
                  <c:v>0.28154939896276998</c:v>
                </c:pt>
                <c:pt idx="16">
                  <c:v>0.29471644992021934</c:v>
                </c:pt>
                <c:pt idx="17">
                  <c:v>0.30865886389539859</c:v>
                </c:pt>
                <c:pt idx="18">
                  <c:v>0.32343317226563678</c:v>
                </c:pt>
                <c:pt idx="19">
                  <c:v>0.33904809663669094</c:v>
                </c:pt>
                <c:pt idx="20">
                  <c:v>0.35556639585331468</c:v>
                </c:pt>
                <c:pt idx="21">
                  <c:v>0.3730550208994981</c:v>
                </c:pt>
                <c:pt idx="22">
                  <c:v>0.39153400173280545</c:v>
                </c:pt>
                <c:pt idx="23">
                  <c:v>0.41107973832408601</c:v>
                </c:pt>
                <c:pt idx="24">
                  <c:v>0.4317736662833897</c:v>
                </c:pt>
                <c:pt idx="25">
                  <c:v>0.45370559995979526</c:v>
                </c:pt>
                <c:pt idx="26">
                  <c:v>0.47691913497290717</c:v>
                </c:pt>
                <c:pt idx="27">
                  <c:v>0.50146308274882745</c:v>
                </c:pt>
                <c:pt idx="28">
                  <c:v>0.52744478279023177</c:v>
                </c:pt>
                <c:pt idx="29">
                  <c:v>0.55492801772349631</c:v>
                </c:pt>
                <c:pt idx="30">
                  <c:v>0.58403685794533555</c:v>
                </c:pt>
                <c:pt idx="31">
                  <c:v>0.61485300790301067</c:v>
                </c:pt>
                <c:pt idx="32">
                  <c:v>0.64746691309049575</c:v>
                </c:pt>
                <c:pt idx="33">
                  <c:v>0.6820347698096535</c:v>
                </c:pt>
                <c:pt idx="34">
                  <c:v>0.71861588406539878</c:v>
                </c:pt>
                <c:pt idx="35">
                  <c:v>0.75739034365864211</c:v>
                </c:pt>
                <c:pt idx="36">
                  <c:v>0.79844289949240466</c:v>
                </c:pt>
                <c:pt idx="37">
                  <c:v>0.84192730141510796</c:v>
                </c:pt>
                <c:pt idx="38">
                  <c:v>0.88801415359567537</c:v>
                </c:pt>
                <c:pt idx="39">
                  <c:v>0.93683547158153135</c:v>
                </c:pt>
                <c:pt idx="40">
                  <c:v>0.98859814538421642</c:v>
                </c:pt>
                <c:pt idx="41">
                  <c:v>1.0434758309260528</c:v>
                </c:pt>
                <c:pt idx="42">
                  <c:v>1.101662799867585</c:v>
                </c:pt>
                <c:pt idx="43">
                  <c:v>1.1633793241760408</c:v>
                </c:pt>
                <c:pt idx="44">
                  <c:v>1.2288122102780863</c:v>
                </c:pt>
                <c:pt idx="45">
                  <c:v>1.2982358877596829</c:v>
                </c:pt>
                <c:pt idx="46">
                  <c:v>1.3719621226701006</c:v>
                </c:pt>
                <c:pt idx="47">
                  <c:v>1.4502179195263423</c:v>
                </c:pt>
                <c:pt idx="48">
                  <c:v>1.533327652273256</c:v>
                </c:pt>
                <c:pt idx="49">
                  <c:v>1.6215963852677608</c:v>
                </c:pt>
                <c:pt idx="50">
                  <c:v>1.7153758477797176</c:v>
                </c:pt>
                <c:pt idx="51">
                  <c:v>1.8150706479410115</c:v>
                </c:pt>
                <c:pt idx="52">
                  <c:v>1.9210782079623272</c:v>
                </c:pt>
                <c:pt idx="53">
                  <c:v>2.0337888961343635</c:v>
                </c:pt>
                <c:pt idx="54">
                  <c:v>2.1537282554659569</c:v>
                </c:pt>
                <c:pt idx="55">
                  <c:v>2.2814353247551944</c:v>
                </c:pt>
                <c:pt idx="56">
                  <c:v>2.4174660889901824</c:v>
                </c:pt>
                <c:pt idx="57">
                  <c:v>2.562394780585898</c:v>
                </c:pt>
                <c:pt idx="58">
                  <c:v>2.7168196533696651</c:v>
                </c:pt>
                <c:pt idx="59">
                  <c:v>2.8815266857257207</c:v>
                </c:pt>
                <c:pt idx="60">
                  <c:v>3.0572821560645331</c:v>
                </c:pt>
                <c:pt idx="61">
                  <c:v>3.2449133803143524</c:v>
                </c:pt>
                <c:pt idx="62">
                  <c:v>3.4453198023546201</c:v>
                </c:pt>
                <c:pt idx="63">
                  <c:v>3.6594896260233836</c:v>
                </c:pt>
                <c:pt idx="64">
                  <c:v>3.8885157062778251</c:v>
                </c:pt>
                <c:pt idx="65">
                  <c:v>4.1335290668994835</c:v>
                </c:pt>
                <c:pt idx="66">
                  <c:v>4.3957963474793225</c:v>
                </c:pt>
                <c:pt idx="67">
                  <c:v>4.6767580676418401</c:v>
                </c:pt>
                <c:pt idx="68">
                  <c:v>4.9779630478571111</c:v>
                </c:pt>
                <c:pt idx="69">
                  <c:v>5.3009800424326281</c:v>
                </c:pt>
                <c:pt idx="70">
                  <c:v>5.6477370290081659</c:v>
                </c:pt>
                <c:pt idx="71">
                  <c:v>6.0201494559605235</c:v>
                </c:pt>
                <c:pt idx="72">
                  <c:v>6.4204668219212424</c:v>
                </c:pt>
                <c:pt idx="73">
                  <c:v>6.8509840068103296</c:v>
                </c:pt>
                <c:pt idx="74">
                  <c:v>7.3144313379958712</c:v>
                </c:pt>
                <c:pt idx="75">
                  <c:v>7.813690952685274</c:v>
                </c:pt>
                <c:pt idx="76">
                  <c:v>8.3519644116508847</c:v>
                </c:pt>
                <c:pt idx="77">
                  <c:v>8.9328589512125927</c:v>
                </c:pt>
                <c:pt idx="78">
                  <c:v>9.5601755551840473</c:v>
                </c:pt>
                <c:pt idx="79">
                  <c:v>10.238440547554061</c:v>
                </c:pt>
                <c:pt idx="80">
                  <c:v>10.972628436547502</c:v>
                </c:pt>
                <c:pt idx="81">
                  <c:v>11.768268514429337</c:v>
                </c:pt>
                <c:pt idx="82">
                  <c:v>12.632023314444615</c:v>
                </c:pt>
                <c:pt idx="83">
                  <c:v>13.571278540328997</c:v>
                </c:pt>
                <c:pt idx="84">
                  <c:v>14.595048671209739</c:v>
                </c:pt>
                <c:pt idx="85">
                  <c:v>15.714519253002578</c:v>
                </c:pt>
                <c:pt idx="86">
                  <c:v>16.943818170682839</c:v>
                </c:pt>
                <c:pt idx="87">
                  <c:v>18.301963420292349</c:v>
                </c:pt>
                <c:pt idx="88">
                  <c:v>19.815252354039956</c:v>
                </c:pt>
                <c:pt idx="89">
                  <c:v>21.522983881308463</c:v>
                </c:pt>
                <c:pt idx="90">
                  <c:v>23.487194568240877</c:v>
                </c:pt>
                <c:pt idx="91">
                  <c:v>25.812527261561943</c:v>
                </c:pt>
                <c:pt idx="92">
                  <c:v>28.690541155838769</c:v>
                </c:pt>
                <c:pt idx="93">
                  <c:v>32.502795271278423</c:v>
                </c:pt>
                <c:pt idx="94">
                  <c:v>38.112263324143576</c:v>
                </c:pt>
                <c:pt idx="95">
                  <c:v>47.878744668797481</c:v>
                </c:pt>
                <c:pt idx="96">
                  <c:v>64.06528952483886</c:v>
                </c:pt>
                <c:pt idx="97">
                  <c:v>91.994704680395955</c:v>
                </c:pt>
                <c:pt idx="98">
                  <c:v>147.73025260480978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'Conclusion '!$AA$26</c:f>
              <c:strCache>
                <c:ptCount val="1"/>
                <c:pt idx="0">
                  <c:v>7%</c:v>
                </c:pt>
              </c:strCache>
            </c:strRef>
          </c:tx>
          <c:marker>
            <c:symbol val="none"/>
          </c:marker>
          <c:val>
            <c:numRef>
              <c:f>'Conclusion '!$AA$28:$AA$126</c:f>
              <c:numCache>
                <c:formatCode>_-\$* #,##0.00_ ;_-\$* \-#,##0.00\ ;_-\$* "-"??_ ;_-@_ </c:formatCode>
                <c:ptCount val="99"/>
                <c:pt idx="0">
                  <c:v>0.13246684878842993</c:v>
                </c:pt>
                <c:pt idx="1">
                  <c:v>0.13424524064988794</c:v>
                </c:pt>
                <c:pt idx="2">
                  <c:v>0.136844631146818</c:v>
                </c:pt>
                <c:pt idx="3">
                  <c:v>0.14021008080868536</c:v>
                </c:pt>
                <c:pt idx="4">
                  <c:v>0.14428217936335591</c:v>
                </c:pt>
                <c:pt idx="5">
                  <c:v>0.14899732464740517</c:v>
                </c:pt>
                <c:pt idx="6">
                  <c:v>0.15434627880605789</c:v>
                </c:pt>
                <c:pt idx="7">
                  <c:v>0.16031786317610661</c:v>
                </c:pt>
                <c:pt idx="8">
                  <c:v>0.1668438832711823</c:v>
                </c:pt>
                <c:pt idx="9">
                  <c:v>0.17396553122977096</c:v>
                </c:pt>
                <c:pt idx="10">
                  <c:v>0.18161222014611633</c:v>
                </c:pt>
                <c:pt idx="11">
                  <c:v>0.18982422332185833</c:v>
                </c:pt>
                <c:pt idx="12">
                  <c:v>0.19858668515316599</c:v>
                </c:pt>
                <c:pt idx="13">
                  <c:v>0.20794273455164469</c:v>
                </c:pt>
                <c:pt idx="14">
                  <c:v>0.21787973958322682</c:v>
                </c:pt>
                <c:pt idx="15">
                  <c:v>0.22844293632643273</c:v>
                </c:pt>
                <c:pt idx="16">
                  <c:v>0.23968200435331355</c:v>
                </c:pt>
                <c:pt idx="17">
                  <c:v>0.25165026787157957</c:v>
                </c:pt>
                <c:pt idx="18">
                  <c:v>0.26440628411320716</c:v>
                </c:pt>
                <c:pt idx="19">
                  <c:v>0.27795405462771394</c:v>
                </c:pt>
                <c:pt idx="20">
                  <c:v>0.29235847996998227</c:v>
                </c:pt>
                <c:pt idx="21">
                  <c:v>0.30768901544142641</c:v>
                </c:pt>
                <c:pt idx="22">
                  <c:v>0.32396164709436032</c:v>
                </c:pt>
                <c:pt idx="23">
                  <c:v>0.34125572505592844</c:v>
                </c:pt>
                <c:pt idx="24">
                  <c:v>0.35965605064148504</c:v>
                </c:pt>
                <c:pt idx="25">
                  <c:v>0.37925664443437812</c:v>
                </c:pt>
                <c:pt idx="26">
                  <c:v>0.40009899460620119</c:v>
                </c:pt>
                <c:pt idx="27">
                  <c:v>0.42222990151031331</c:v>
                </c:pt>
                <c:pt idx="28">
                  <c:v>0.44576161651720558</c:v>
                </c:pt>
                <c:pt idx="29">
                  <c:v>0.47075691742756587</c:v>
                </c:pt>
                <c:pt idx="30">
                  <c:v>0.49734584393545811</c:v>
                </c:pt>
                <c:pt idx="31">
                  <c:v>0.52561035267290424</c:v>
                </c:pt>
                <c:pt idx="32">
                  <c:v>0.55564153470966782</c:v>
                </c:pt>
                <c:pt idx="33">
                  <c:v>0.58760357425066634</c:v>
                </c:pt>
                <c:pt idx="34">
                  <c:v>0.62155149028627965</c:v>
                </c:pt>
                <c:pt idx="35">
                  <c:v>0.65767456815027636</c:v>
                </c:pt>
                <c:pt idx="36">
                  <c:v>0.69605482935868979</c:v>
                </c:pt>
                <c:pt idx="37">
                  <c:v>0.73685029847176875</c:v>
                </c:pt>
                <c:pt idx="38">
                  <c:v>0.78023687357347526</c:v>
                </c:pt>
                <c:pt idx="39">
                  <c:v>0.82634646534836043</c:v>
                </c:pt>
                <c:pt idx="40">
                  <c:v>0.87539307535191047</c:v>
                </c:pt>
                <c:pt idx="41">
                  <c:v>0.92755265230439976</c:v>
                </c:pt>
                <c:pt idx="42">
                  <c:v>0.98302266987374509</c:v>
                </c:pt>
                <c:pt idx="43">
                  <c:v>1.0420279775986767</c:v>
                </c:pt>
                <c:pt idx="44">
                  <c:v>1.1047548715704305</c:v>
                </c:pt>
                <c:pt idx="45">
                  <c:v>1.1714846920699575</c:v>
                </c:pt>
                <c:pt idx="46">
                  <c:v>1.2425382412654065</c:v>
                </c:pt>
                <c:pt idx="47">
                  <c:v>1.3181411331990609</c:v>
                </c:pt>
                <c:pt idx="48">
                  <c:v>1.3986238755860516</c:v>
                </c:pt>
                <c:pt idx="49">
                  <c:v>1.4842935620464486</c:v>
                </c:pt>
                <c:pt idx="50">
                  <c:v>1.5755059762926089</c:v>
                </c:pt>
                <c:pt idx="51">
                  <c:v>1.6726721527813957</c:v>
                </c:pt>
                <c:pt idx="52">
                  <c:v>1.7761924935568409</c:v>
                </c:pt>
                <c:pt idx="53">
                  <c:v>1.8864566537545693</c:v>
                </c:pt>
                <c:pt idx="54">
                  <c:v>2.0039981208745732</c:v>
                </c:pt>
                <c:pt idx="55">
                  <c:v>2.1293615637160763</c:v>
                </c:pt>
                <c:pt idx="56">
                  <c:v>2.2631062700128979</c:v>
                </c:pt>
                <c:pt idx="57">
                  <c:v>2.405807214968311</c:v>
                </c:pt>
                <c:pt idx="58">
                  <c:v>2.5580609212475496</c:v>
                </c:pt>
                <c:pt idx="59">
                  <c:v>2.7206616913160482</c:v>
                </c:pt>
                <c:pt idx="60">
                  <c:v>2.8943775378199148</c:v>
                </c:pt>
                <c:pt idx="61">
                  <c:v>3.0800366177731875</c:v>
                </c:pt>
                <c:pt idx="62">
                  <c:v>3.2785385905107582</c:v>
                </c:pt>
                <c:pt idx="63">
                  <c:v>3.490871834340171</c:v>
                </c:pt>
                <c:pt idx="64">
                  <c:v>3.7181297768720927</c:v>
                </c:pt>
                <c:pt idx="65">
                  <c:v>3.9614392317527831</c:v>
                </c:pt>
                <c:pt idx="66">
                  <c:v>4.2220635159135549</c:v>
                </c:pt>
                <c:pt idx="67">
                  <c:v>4.5014422251199955</c:v>
                </c:pt>
                <c:pt idx="68">
                  <c:v>4.8011206699338151</c:v>
                </c:pt>
                <c:pt idx="69">
                  <c:v>5.1226553744121741</c:v>
                </c:pt>
                <c:pt idx="70">
                  <c:v>5.4679718035361313</c:v>
                </c:pt>
                <c:pt idx="71">
                  <c:v>5.8389706154010454</c:v>
                </c:pt>
                <c:pt idx="72">
                  <c:v>6.2378916065748955</c:v>
                </c:pt>
                <c:pt idx="73">
                  <c:v>6.6670085491032696</c:v>
                </c:pt>
                <c:pt idx="74">
                  <c:v>7.1290369075276958</c:v>
                </c:pt>
                <c:pt idx="75">
                  <c:v>7.6268345245660782</c:v>
                </c:pt>
                <c:pt idx="76">
                  <c:v>8.1635746598817676</c:v>
                </c:pt>
                <c:pt idx="77">
                  <c:v>8.742833105572279</c:v>
                </c:pt>
                <c:pt idx="78">
                  <c:v>9.3683639554472951</c:v>
                </c:pt>
                <c:pt idx="79">
                  <c:v>10.044647981769565</c:v>
                </c:pt>
                <c:pt idx="80">
                  <c:v>10.776599119884402</c:v>
                </c:pt>
                <c:pt idx="81">
                  <c:v>11.569667654484931</c:v>
                </c:pt>
                <c:pt idx="82">
                  <c:v>12.430428381513115</c:v>
                </c:pt>
                <c:pt idx="83">
                  <c:v>13.366143389734704</c:v>
                </c:pt>
                <c:pt idx="84">
                  <c:v>14.385675952428343</c:v>
                </c:pt>
                <c:pt idx="85">
                  <c:v>15.50002000717558</c:v>
                </c:pt>
                <c:pt idx="86">
                  <c:v>16.723050873873238</c:v>
                </c:pt>
                <c:pt idx="87">
                  <c:v>18.073460128563831</c:v>
                </c:pt>
                <c:pt idx="88">
                  <c:v>19.577105585745915</c:v>
                </c:pt>
                <c:pt idx="89">
                  <c:v>21.272707052166904</c:v>
                </c:pt>
                <c:pt idx="90">
                  <c:v>23.221529831467077</c:v>
                </c:pt>
                <c:pt idx="91">
                  <c:v>25.527191597750747</c:v>
                </c:pt>
                <c:pt idx="92">
                  <c:v>28.379924541623495</c:v>
                </c:pt>
                <c:pt idx="93">
                  <c:v>32.159618247139484</c:v>
                </c:pt>
                <c:pt idx="94">
                  <c:v>37.727493655131617</c:v>
                </c:pt>
                <c:pt idx="95">
                  <c:v>47.443733545159795</c:v>
                </c:pt>
                <c:pt idx="96">
                  <c:v>63.553221460690061</c:v>
                </c:pt>
                <c:pt idx="97">
                  <c:v>91.341765062574993</c:v>
                </c:pt>
                <c:pt idx="98">
                  <c:v>146.76495607269774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0800"/>
        <c:axId val="115902720"/>
      </c:lineChart>
      <c:catAx>
        <c:axId val="1159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Age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5902720"/>
        <c:crosses val="autoZero"/>
        <c:auto val="1"/>
        <c:lblAlgn val="ctr"/>
        <c:lblOffset val="100"/>
        <c:tickLblSkip val="4"/>
        <c:noMultiLvlLbl val="0"/>
      </c:catAx>
      <c:valAx>
        <c:axId val="11590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Monthly premiums</a:t>
                </a:r>
              </a:p>
            </c:rich>
          </c:tx>
          <c:layout/>
          <c:overlay val="0"/>
        </c:title>
        <c:numFmt formatCode="_-\$* #,##0.00_ ;_-\$* \-#,##0.00\ ;_-\$* &quot;-&quot;??_ ;_-@_ " sourceLinked="1"/>
        <c:majorTickMark val="none"/>
        <c:minorTickMark val="none"/>
        <c:tickLblPos val="nextTo"/>
        <c:spPr>
          <a:ln w="9525">
            <a:noFill/>
          </a:ln>
        </c:spPr>
        <c:crossAx val="115900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491067</xdr:colOff>
      <xdr:row>1</xdr:row>
      <xdr:rowOff>295274</xdr:rowOff>
    </xdr:from>
    <xdr:to>
      <xdr:col>13</xdr:col>
      <xdr:colOff>43392</xdr:colOff>
      <xdr:row>14</xdr:row>
      <xdr:rowOff>219074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481542</xdr:colOff>
      <xdr:row>16</xdr:row>
      <xdr:rowOff>28574</xdr:rowOff>
    </xdr:from>
    <xdr:to>
      <xdr:col>13</xdr:col>
      <xdr:colOff>33867</xdr:colOff>
      <xdr:row>25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0.14142</cdr:x>
      <cdr:y>0.88223</cdr:y>
    </cdr:from>
    <cdr:to>
      <cdr:x>0.24784</cdr:x>
      <cdr:y>0.97092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3737" y="2420143"/>
          <a:ext cx="521989" cy="243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Age:</a:t>
          </a:r>
          <a:endParaRPr lang="zh-CN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0.11065</cdr:x>
      <cdr:y>0.875</cdr:y>
    </cdr:from>
    <cdr:to>
      <cdr:x>0.22455</cdr:x>
      <cdr:y>0.97608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883" y="2400300"/>
          <a:ext cx="520763" cy="277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Age:</a:t>
          </a:r>
          <a:endParaRPr lang="zh-CN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0.11065</cdr:x>
      <cdr:y>0.88272</cdr:y>
    </cdr:from>
    <cdr:to>
      <cdr:x>0.22455</cdr:x>
      <cdr:y>0.9838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883" y="2421466"/>
          <a:ext cx="520763" cy="277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Age:</a:t>
          </a:r>
          <a:endParaRPr lang="zh-CN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0.09213</cdr:x>
      <cdr:y>0.87191</cdr:y>
    </cdr:from>
    <cdr:to>
      <cdr:x>0.21552</cdr:x>
      <cdr:y>0.97299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216" y="2391832"/>
          <a:ext cx="564160" cy="277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Age:</a:t>
          </a:r>
          <a:endParaRPr lang="zh-CN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0.16905</cdr:x>
      <cdr:y>0.86805</cdr:y>
    </cdr:from>
    <cdr:to>
      <cdr:x>0.29244</cdr:x>
      <cdr:y>0.96913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3615" y="2381241"/>
          <a:ext cx="696032" cy="27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Age:</a:t>
          </a:r>
          <a:endParaRPr lang="zh-CN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0.14537</cdr:x>
      <cdr:y>0.87114</cdr:y>
    </cdr:from>
    <cdr:to>
      <cdr:x>0.29761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4633" y="2389716"/>
          <a:ext cx="696032" cy="27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Age:</a:t>
          </a:r>
          <a:endParaRPr lang="zh-CN" alt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316442</xdr:colOff>
      <xdr:row>2</xdr:row>
      <xdr:rowOff>29632</xdr:rowOff>
    </xdr:from>
    <xdr:to>
      <xdr:col>8</xdr:col>
      <xdr:colOff>11642</xdr:colOff>
      <xdr:row>16</xdr:row>
      <xdr:rowOff>105832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138642</xdr:colOff>
      <xdr:row>2</xdr:row>
      <xdr:rowOff>19049</xdr:rowOff>
    </xdr:from>
    <xdr:to>
      <xdr:col>15</xdr:col>
      <xdr:colOff>443442</xdr:colOff>
      <xdr:row>16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300567</xdr:colOff>
      <xdr:row>17</xdr:row>
      <xdr:rowOff>28574</xdr:rowOff>
    </xdr:from>
    <xdr:to>
      <xdr:col>7</xdr:col>
      <xdr:colOff>605367</xdr:colOff>
      <xdr:row>31</xdr:row>
      <xdr:rowOff>104774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119592</xdr:colOff>
      <xdr:row>17</xdr:row>
      <xdr:rowOff>47624</xdr:rowOff>
    </xdr:from>
    <xdr:to>
      <xdr:col>15</xdr:col>
      <xdr:colOff>424392</xdr:colOff>
      <xdr:row>31</xdr:row>
      <xdr:rowOff>123824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4</xdr:row>
      <xdr:rowOff>123825</xdr:rowOff>
    </xdr:from>
    <xdr:to>
      <xdr:col>8</xdr:col>
      <xdr:colOff>495301</xdr:colOff>
      <xdr:row>20</xdr:row>
      <xdr:rowOff>161924</xdr:rowOff>
    </xdr:to>
    <xdr:graphicFrame macro="">
      <xdr:nvGraphicFramePr>
        <xdr:cNvPr id="14" name="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428624</xdr:colOff>
      <xdr:row>4</xdr:row>
      <xdr:rowOff>104775</xdr:rowOff>
    </xdr:from>
    <xdr:to>
      <xdr:col>18</xdr:col>
      <xdr:colOff>57150</xdr:colOff>
      <xdr:row>21</xdr:row>
      <xdr:rowOff>47625</xdr:rowOff>
    </xdr:to>
    <xdr:graphicFrame macro="">
      <xdr:nvGraphicFramePr>
        <xdr:cNvPr id="15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428626</xdr:colOff>
      <xdr:row>4</xdr:row>
      <xdr:rowOff>133350</xdr:rowOff>
    </xdr:from>
    <xdr:to>
      <xdr:col>28</xdr:col>
      <xdr:colOff>333375</xdr:colOff>
      <xdr:row>22</xdr:row>
      <xdr:rowOff>57150</xdr:rowOff>
    </xdr:to>
    <xdr:graphicFrame macro="">
      <xdr:nvGraphicFramePr>
        <xdr:cNvPr id="16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400050</xdr:colOff>
      <xdr:row>4</xdr:row>
      <xdr:rowOff>133350</xdr:rowOff>
    </xdr:from>
    <xdr:to>
      <xdr:col>38</xdr:col>
      <xdr:colOff>438150</xdr:colOff>
      <xdr:row>22</xdr:row>
      <xdr:rowOff>38100</xdr:rowOff>
    </xdr:to>
    <xdr:graphicFrame macro="">
      <xdr:nvGraphicFramePr>
        <xdr:cNvPr id="17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495300</xdr:colOff>
      <xdr:row>4</xdr:row>
      <xdr:rowOff>114300</xdr:rowOff>
    </xdr:from>
    <xdr:to>
      <xdr:col>48</xdr:col>
      <xdr:colOff>523875</xdr:colOff>
      <xdr:row>22</xdr:row>
      <xdr:rowOff>9525</xdr:rowOff>
    </xdr:to>
    <xdr:graphicFrame macro="">
      <xdr:nvGraphicFramePr>
        <xdr:cNvPr id="18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457200</xdr:colOff>
      <xdr:row>4</xdr:row>
      <xdr:rowOff>180975</xdr:rowOff>
    </xdr:from>
    <xdr:to>
      <xdr:col>58</xdr:col>
      <xdr:colOff>409575</xdr:colOff>
      <xdr:row>21</xdr:row>
      <xdr:rowOff>114300</xdr:rowOff>
    </xdr:to>
    <xdr:graphicFrame macro="">
      <xdr:nvGraphicFramePr>
        <xdr:cNvPr id="20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495300</xdr:colOff>
      <xdr:row>5</xdr:row>
      <xdr:rowOff>9525</xdr:rowOff>
    </xdr:from>
    <xdr:to>
      <xdr:col>68</xdr:col>
      <xdr:colOff>495300</xdr:colOff>
      <xdr:row>21</xdr:row>
      <xdr:rowOff>123825</xdr:rowOff>
    </xdr:to>
    <xdr:graphicFrame macro="">
      <xdr:nvGraphicFramePr>
        <xdr:cNvPr id="21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438151</xdr:colOff>
      <xdr:row>4</xdr:row>
      <xdr:rowOff>161925</xdr:rowOff>
    </xdr:from>
    <xdr:to>
      <xdr:col>78</xdr:col>
      <xdr:colOff>180975</xdr:colOff>
      <xdr:row>21</xdr:row>
      <xdr:rowOff>133350</xdr:rowOff>
    </xdr:to>
    <xdr:graphicFrame macro="">
      <xdr:nvGraphicFramePr>
        <xdr:cNvPr id="22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114300</xdr:colOff>
      <xdr:row>4</xdr:row>
      <xdr:rowOff>161924</xdr:rowOff>
    </xdr:from>
    <xdr:to>
      <xdr:col>88</xdr:col>
      <xdr:colOff>476250</xdr:colOff>
      <xdr:row>21</xdr:row>
      <xdr:rowOff>95250</xdr:rowOff>
    </xdr:to>
    <xdr:graphicFrame macro="">
      <xdr:nvGraphicFramePr>
        <xdr:cNvPr id="23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247651</xdr:colOff>
      <xdr:row>5</xdr:row>
      <xdr:rowOff>28576</xdr:rowOff>
    </xdr:from>
    <xdr:to>
      <xdr:col>97</xdr:col>
      <xdr:colOff>476251</xdr:colOff>
      <xdr:row>22</xdr:row>
      <xdr:rowOff>19050</xdr:rowOff>
    </xdr:to>
    <xdr:graphicFrame macro="">
      <xdr:nvGraphicFramePr>
        <xdr:cNvPr id="24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98</xdr:col>
      <xdr:colOff>304799</xdr:colOff>
      <xdr:row>5</xdr:row>
      <xdr:rowOff>104775</xdr:rowOff>
    </xdr:from>
    <xdr:to>
      <xdr:col>107</xdr:col>
      <xdr:colOff>219074</xdr:colOff>
      <xdr:row>22</xdr:row>
      <xdr:rowOff>28574</xdr:rowOff>
    </xdr:to>
    <xdr:graphicFrame macro="">
      <xdr:nvGraphicFramePr>
        <xdr:cNvPr id="25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108</xdr:col>
      <xdr:colOff>180975</xdr:colOff>
      <xdr:row>5</xdr:row>
      <xdr:rowOff>85726</xdr:rowOff>
    </xdr:from>
    <xdr:to>
      <xdr:col>117</xdr:col>
      <xdr:colOff>9524</xdr:colOff>
      <xdr:row>22</xdr:row>
      <xdr:rowOff>19050</xdr:rowOff>
    </xdr:to>
    <xdr:graphicFrame macro="">
      <xdr:nvGraphicFramePr>
        <xdr:cNvPr id="26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0.12713</cdr:x>
      <cdr:y>0.91204</cdr:y>
    </cdr:from>
    <cdr:to>
      <cdr:x>0.31499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719" y="3580210"/>
          <a:ext cx="1178719" cy="345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Interest rate: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0.12713</cdr:x>
      <cdr:y>0.91204</cdr:y>
    </cdr:from>
    <cdr:to>
      <cdr:x>0.31499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97719" y="3580210"/>
          <a:ext cx="1178719" cy="345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Interest rate: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0.12713</cdr:x>
      <cdr:y>0.91204</cdr:y>
    </cdr:from>
    <cdr:to>
      <cdr:x>0.31499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97719" y="3580210"/>
          <a:ext cx="1178719" cy="345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Interest rate: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0.12381</cdr:x>
      <cdr:y>0.90794</cdr:y>
    </cdr:from>
    <cdr:to>
      <cdr:x>0.31755</cdr:x>
      <cdr:y>0.96825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3269" y="3405189"/>
          <a:ext cx="1178719" cy="2262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Interest rate:</a:t>
          </a:r>
          <a:endParaRPr lang="zh-CN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0.02111</cdr:x>
      <cdr:y>0.91255</cdr:y>
    </cdr:from>
    <cdr:to>
      <cdr:x>0.24662</cdr:x>
      <cdr:y>0.97638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331" y="3408362"/>
          <a:ext cx="1178719" cy="238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Interest rate:</a:t>
          </a:r>
          <a:endParaRPr lang="zh-CN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0.12049</cdr:x>
      <cdr:y>0.88223</cdr:y>
    </cdr:from>
    <cdr:to>
      <cdr:x>0.22794</cdr:x>
      <cdr:y>0.97092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5292" y="2420143"/>
          <a:ext cx="521989" cy="243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Age:</a:t>
          </a:r>
          <a:endParaRPr lang="zh-CN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0.14142</cdr:x>
      <cdr:y>0.88223</cdr:y>
    </cdr:from>
    <cdr:to>
      <cdr:x>0.24784</cdr:x>
      <cdr:y>0.97092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3737" y="2420143"/>
          <a:ext cx="521989" cy="243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Age:</a:t>
          </a:r>
          <a:endParaRPr lang="zh-CN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0.14142</cdr:x>
      <cdr:y>0.88223</cdr:y>
    </cdr:from>
    <cdr:to>
      <cdr:x>0.24784</cdr:x>
      <cdr:y>0.97092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3737" y="2420143"/>
          <a:ext cx="521989" cy="243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Age:</a:t>
          </a:r>
          <a:endParaRPr lang="zh-CN" altLang="en-US" sz="1100"/>
        </a:p>
      </cdr:txBody>
    </cdr:sp>
  </cdr:relSizeAnchor>
</c:userShapes>
</file>

<file path=xl/tables/table1.xml><?xml version="1.0" encoding="utf-8"?>
<table xmlns="http://schemas.openxmlformats.org/spreadsheetml/2006/main" id="3" name="Table3" displayName="Table3" ref="A6:B10" headerRowCount="0" totalsRowShown="0" headerRowDxfId="86" dataDxfId="85" tableBorderDxfId="84" totalsRowBorderDxfId="83">
  <tableColumns count="2">
    <tableColumn id="1" name="Column1" headerRowDxfId="82" dataDxfId="81"/>
    <tableColumn id="2" name="Column2" headerRowDxfId="80" dataDxfId="79"/>
  </tableColumns>
  <tableStyleInfo name="TableStyleDark4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S16:T17" headerRowCount="0" totalsRowShown="0" headerRowDxfId="8" tableBorderDxfId="7" totalsRowBorderDxfId="6">
  <tableColumns count="2">
    <tableColumn id="1" name="Column1">
      <calculatedColumnFormula>'Life Insurance Pricing'!E25</calculatedColumnFormula>
    </tableColumn>
    <tableColumn id="2" name="Column2">
      <calculatedColumnFormula>'Life Insurance Pricing'!E27</calculatedColumnFormula>
    </tableColumn>
  </tableColumns>
  <tableStyleInfo name="TableStyleDark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S19:T20" headerRowCount="0" totalsRowShown="0" headerRowDxfId="5" tableBorderDxfId="4" totalsRowBorderDxfId="3">
  <tableColumns count="2">
    <tableColumn id="1" name="Column1">
      <calculatedColumnFormula>'Life Insurance Pricing'!F25</calculatedColumnFormula>
    </tableColumn>
    <tableColumn id="2" name="Column2">
      <calculatedColumnFormula>'Life Insurance Pricing'!F27</calculatedColumnFormula>
    </tableColumn>
  </tableColumns>
  <tableStyleInfo name="TableStyleDark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S22:T23" headerRowCount="0" totalsRowShown="0" headerRowDxfId="2" tableBorderDxfId="1" totalsRowBorderDxfId="0">
  <tableColumns count="2">
    <tableColumn id="1" name="Column1">
      <calculatedColumnFormula>'Life Insurance Pricing'!G25</calculatedColumnFormula>
    </tableColumn>
    <tableColumn id="2" name="Column2">
      <calculatedColumnFormula>'Life Insurance Pricing'!G27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4:B16" headerRowCount="0" totalsRowShown="0" headerRowDxfId="78" dataDxfId="77" tableBorderDxfId="76" totalsRowBorderDxfId="75">
  <tableColumns count="2">
    <tableColumn id="1" name="Column1" headerRowDxfId="74" dataDxfId="73"/>
    <tableColumn id="2" name="Column2" headerRowDxfId="72" dataDxfId="71"/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D7:G19" headerRowCount="0" totalsRowShown="0" headerRowDxfId="70" dataDxfId="69">
  <tableColumns count="4">
    <tableColumn id="1" name="Column1" dataDxfId="68"/>
    <tableColumn id="2" name="Column2" dataDxfId="67"/>
    <tableColumn id="3" name="Column3" dataDxfId="66"/>
    <tableColumn id="4" name="Column4" dataDxfId="65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D24:G28" headerRowCount="0" totalsRowShown="0" headerRowDxfId="64" dataDxfId="63">
  <tableColumns count="4">
    <tableColumn id="1" name="Column1" dataDxfId="62"/>
    <tableColumn id="2" name="Column2" dataDxfId="61"/>
    <tableColumn id="3" name="Column3" dataDxfId="60"/>
    <tableColumn id="4" name="Column4" dataDxfId="59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4:M105" headerRowCount="0" totalsRowShown="0" headerRowDxfId="58" dataDxfId="57" tableBorderDxfId="56" totalsRowBorderDxfId="55">
  <tableColumns count="13">
    <tableColumn id="1" name="Column1" headerRowDxfId="54" dataDxfId="53"/>
    <tableColumn id="2" name="Column2" headerRowDxfId="52" dataDxfId="51"/>
    <tableColumn id="3" name="Column3" headerRowDxfId="50" dataDxfId="49"/>
    <tableColumn id="4" name="Column4" headerRowDxfId="48" dataDxfId="47"/>
    <tableColumn id="5" name="Column5" headerRowDxfId="46" dataDxfId="45"/>
    <tableColumn id="6" name="Column6" headerRowDxfId="44" dataDxfId="43"/>
    <tableColumn id="7" name="Column7" headerRowDxfId="42" dataDxfId="41"/>
    <tableColumn id="8" name="Column8" headerRowDxfId="40" dataDxfId="39"/>
    <tableColumn id="9" name="Column9" headerRowDxfId="38" dataDxfId="37"/>
    <tableColumn id="10" name="Column10" headerRowDxfId="36" dataDxfId="35"/>
    <tableColumn id="11" name="Column11" headerRowDxfId="34" dataDxfId="33"/>
    <tableColumn id="12" name="Column12" headerRowDxfId="32" dataDxfId="31"/>
    <tableColumn id="13" name="Column13" headerRowDxfId="30" dataDxfId="29"/>
  </tableColumns>
  <tableStyleInfo name="TableStyleDark6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O4:P24" headerRowCount="0" totalsRowShown="0" headerRowDxfId="28" dataDxfId="27" tableBorderDxfId="26" totalsRowBorderDxfId="25">
  <tableColumns count="2">
    <tableColumn id="1" name="Column1" headerRowDxfId="24" dataDxfId="23"/>
    <tableColumn id="2" name="Column2" headerRowDxfId="22" dataDxfId="21"/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S4:W5" headerRowCount="0" totalsRowShown="0" headerRowDxfId="20" tableBorderDxfId="19" totalsRowBorderDxfId="18">
  <tableColumns count="5">
    <tableColumn id="1" name="Column1">
      <calculatedColumnFormula>'Life Insurance Pricing'!E8</calculatedColumnFormula>
    </tableColumn>
    <tableColumn id="2" name="Column2">
      <calculatedColumnFormula>'Life Insurance Pricing'!E10</calculatedColumnFormula>
    </tableColumn>
    <tableColumn id="3" name="Column3">
      <calculatedColumnFormula>'Life Insurance Pricing'!E12</calculatedColumnFormula>
    </tableColumn>
    <tableColumn id="4" name="Column4" headerRowDxfId="17">
      <calculatedColumnFormula>'Life Insurance Pricing'!E16</calculatedColumnFormula>
    </tableColumn>
    <tableColumn id="5" name="Column5">
      <calculatedColumnFormula>'Life Insurance Pricing'!E18</calculatedColumnFormula>
    </tableColumn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S8:W9" headerRowCount="0" totalsRowShown="0" headerRowDxfId="16" tableBorderDxfId="15" totalsRowBorderDxfId="14">
  <tableColumns count="5">
    <tableColumn id="1" name="Column1">
      <calculatedColumnFormula>'Life Insurance Pricing'!F8</calculatedColumnFormula>
    </tableColumn>
    <tableColumn id="2" name="Column2">
      <calculatedColumnFormula>'Life Insurance Pricing'!F10</calculatedColumnFormula>
    </tableColumn>
    <tableColumn id="3" name="Column3">
      <calculatedColumnFormula>'Life Insurance Pricing'!F12</calculatedColumnFormula>
    </tableColumn>
    <tableColumn id="4" name="Column4" headerRowDxfId="13">
      <calculatedColumnFormula>'Life Insurance Pricing'!F16</calculatedColumnFormula>
    </tableColumn>
    <tableColumn id="5" name="Column5">
      <calculatedColumnFormula>'Life Insurance Pricing'!F18</calculatedColumnFormula>
    </tableColumn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S11:W12" headerRowCount="0" totalsRowShown="0" headerRowDxfId="12" tableBorderDxfId="11" totalsRowBorderDxfId="10">
  <tableColumns count="5">
    <tableColumn id="1" name="Column1">
      <calculatedColumnFormula>'Life Insurance Pricing'!G8</calculatedColumnFormula>
    </tableColumn>
    <tableColumn id="2" name="Column2">
      <calculatedColumnFormula>Table5[[#This Row],[Column4]]</calculatedColumnFormula>
    </tableColumn>
    <tableColumn id="3" name="Column3">
      <calculatedColumnFormula>'Life Insurance Pricing'!G12</calculatedColumnFormula>
    </tableColumn>
    <tableColumn id="4" name="Column4" headerRowDxfId="9">
      <calculatedColumnFormula>'Life Insurance Pricing'!G16</calculatedColumnFormula>
    </tableColumn>
    <tableColumn id="5" name="Column5">
      <calculatedColumnFormula>'Life Insurance Pricing'!G18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CX60"/>
  <sheetViews>
    <sheetView zoomScale="90" zoomScaleNormal="90" workbookViewId="0">
      <selection activeCell="J2" sqref="J2"/>
    </sheetView>
  </sheetViews>
  <sheetFormatPr defaultRowHeight="15"/>
  <cols>
    <col min="1" max="1" width="29.5703125" customWidth="1"/>
    <col min="2" max="2" width="13.42578125" customWidth="1"/>
    <col min="3" max="3" width="14" customWidth="1"/>
    <col min="4" max="4" width="27.140625" customWidth="1"/>
    <col min="5" max="5" width="20.28515625" customWidth="1"/>
    <col min="6" max="6" width="18.28515625" customWidth="1"/>
    <col min="7" max="7" width="19.5703125" customWidth="1"/>
    <col min="8" max="8" width="15.85546875" customWidth="1"/>
    <col min="9" max="9" width="5.7109375" customWidth="1"/>
    <col min="10" max="10" width="14.7109375" customWidth="1"/>
    <col min="11" max="11" width="14.140625" customWidth="1"/>
    <col min="12" max="12" width="12.140625" customWidth="1"/>
    <col min="13" max="13" width="12.7109375" customWidth="1"/>
    <col min="14" max="14" width="10.7109375" bestFit="1" customWidth="1"/>
    <col min="15" max="15" width="11.7109375" customWidth="1"/>
    <col min="16" max="16" width="9.5703125" customWidth="1"/>
    <col min="17" max="99" width="9.5703125" style="91" customWidth="1"/>
  </cols>
  <sheetData>
    <row r="1" spans="1:102" ht="15" customHeight="1">
      <c r="A1" s="104" t="s">
        <v>20</v>
      </c>
      <c r="B1" s="105"/>
      <c r="C1" s="105"/>
      <c r="D1" s="105"/>
      <c r="E1" s="105"/>
      <c r="F1" s="105"/>
      <c r="G1" s="106"/>
      <c r="H1" s="28"/>
      <c r="I1" s="28"/>
      <c r="J1" s="28"/>
      <c r="K1" s="28"/>
      <c r="L1" s="28"/>
      <c r="M1" s="28"/>
      <c r="N1" s="29"/>
      <c r="O1" s="41"/>
    </row>
    <row r="2" spans="1:102" ht="26.25" customHeight="1" thickBot="1">
      <c r="A2" s="107"/>
      <c r="B2" s="108"/>
      <c r="C2" s="108"/>
      <c r="D2" s="108"/>
      <c r="E2" s="108"/>
      <c r="F2" s="108"/>
      <c r="G2" s="109"/>
      <c r="H2" s="25"/>
      <c r="I2" s="25"/>
      <c r="J2" s="25"/>
      <c r="K2" s="25"/>
      <c r="L2" s="25"/>
      <c r="M2" s="25"/>
      <c r="N2" s="30"/>
      <c r="O2" s="41"/>
    </row>
    <row r="3" spans="1:102" ht="21" customHeight="1" thickBot="1">
      <c r="A3" s="31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30"/>
      <c r="O3" s="41"/>
      <c r="CX3" s="89"/>
    </row>
    <row r="4" spans="1:102" ht="36">
      <c r="A4" s="110" t="s">
        <v>22</v>
      </c>
      <c r="B4" s="111"/>
      <c r="C4" s="25"/>
      <c r="D4" s="24"/>
      <c r="E4" s="121" t="s">
        <v>27</v>
      </c>
      <c r="F4" s="122"/>
      <c r="G4" s="123"/>
      <c r="H4" s="25"/>
      <c r="I4" s="25"/>
      <c r="J4" s="25"/>
      <c r="K4" s="25"/>
      <c r="L4" s="25"/>
      <c r="M4" s="25"/>
      <c r="N4" s="30"/>
      <c r="O4" s="41"/>
    </row>
    <row r="5" spans="1:102" ht="15.75" customHeight="1" thickBot="1">
      <c r="A5" s="112"/>
      <c r="B5" s="113"/>
      <c r="C5" s="25"/>
      <c r="D5" s="24"/>
      <c r="E5" s="124"/>
      <c r="F5" s="125"/>
      <c r="G5" s="126"/>
      <c r="H5" s="25"/>
      <c r="I5" s="25"/>
      <c r="J5" s="25"/>
      <c r="K5" s="25"/>
      <c r="L5" s="25"/>
      <c r="M5" s="25"/>
      <c r="N5" s="30"/>
      <c r="O5" s="41"/>
    </row>
    <row r="6" spans="1:102" ht="15.75" customHeight="1">
      <c r="A6" s="2" t="s">
        <v>2</v>
      </c>
      <c r="B6" s="3">
        <v>0.05</v>
      </c>
      <c r="C6" s="25"/>
      <c r="D6" s="27"/>
      <c r="E6" s="118" t="s">
        <v>26</v>
      </c>
      <c r="F6" s="119"/>
      <c r="G6" s="120"/>
      <c r="H6" s="25"/>
      <c r="I6" s="25"/>
      <c r="J6" s="25"/>
      <c r="K6" s="25"/>
      <c r="L6" s="25"/>
      <c r="M6" s="25"/>
      <c r="N6" s="30"/>
      <c r="O6" s="41"/>
    </row>
    <row r="7" spans="1:102" ht="15.75">
      <c r="A7" s="4" t="s">
        <v>3</v>
      </c>
      <c r="B7" s="5">
        <v>12</v>
      </c>
      <c r="C7" s="25"/>
      <c r="D7" s="27"/>
      <c r="E7" s="13" t="s">
        <v>16</v>
      </c>
      <c r="F7" s="13" t="s">
        <v>9</v>
      </c>
      <c r="G7" s="13" t="s">
        <v>10</v>
      </c>
      <c r="H7" s="25"/>
      <c r="I7" s="25"/>
      <c r="J7" s="25"/>
      <c r="K7" s="25"/>
      <c r="L7" s="25"/>
      <c r="M7" s="25"/>
      <c r="N7" s="30"/>
      <c r="O7" s="41"/>
    </row>
    <row r="8" spans="1:102" ht="15.75">
      <c r="A8" s="4" t="s">
        <v>4</v>
      </c>
      <c r="B8" s="6">
        <v>1000</v>
      </c>
      <c r="C8" s="25"/>
      <c r="D8" s="13" t="s">
        <v>21</v>
      </c>
      <c r="E8" s="32"/>
      <c r="F8" s="32"/>
      <c r="G8" s="21"/>
      <c r="H8" s="25"/>
      <c r="I8" s="25"/>
      <c r="J8" s="25"/>
      <c r="K8" s="25"/>
      <c r="L8" s="25"/>
      <c r="M8" s="25"/>
      <c r="N8" s="30"/>
      <c r="O8" s="41"/>
    </row>
    <row r="9" spans="1:102" ht="15.75">
      <c r="A9" s="4" t="s">
        <v>6</v>
      </c>
      <c r="B9" s="7">
        <v>20</v>
      </c>
      <c r="C9" s="25"/>
      <c r="D9" s="13" t="s">
        <v>11</v>
      </c>
      <c r="E9" s="14">
        <f xml:space="preserve"> b * Ax</f>
        <v>69.19184337017515</v>
      </c>
      <c r="F9" s="14">
        <f xml:space="preserve"> b * Ax / äx</f>
        <v>3.5397731109530772</v>
      </c>
      <c r="G9" s="14">
        <f xml:space="preserve"> b * Ax / (α12 *äx - β12) / 12</f>
        <v>0.30213225763939605</v>
      </c>
      <c r="H9" s="25"/>
      <c r="I9" s="25"/>
      <c r="J9" s="25"/>
      <c r="K9" s="25"/>
      <c r="L9" s="25"/>
      <c r="M9" s="25"/>
      <c r="N9" s="30"/>
      <c r="O9" s="41"/>
    </row>
    <row r="10" spans="1:102" ht="16.5" thickBot="1">
      <c r="A10" s="8" t="s">
        <v>7</v>
      </c>
      <c r="B10" s="9">
        <v>12</v>
      </c>
      <c r="C10" s="25"/>
      <c r="D10" s="23"/>
      <c r="E10" s="32"/>
      <c r="F10" s="32"/>
      <c r="G10" s="22"/>
      <c r="H10" s="25"/>
      <c r="I10" s="25"/>
      <c r="J10" s="25"/>
      <c r="K10" s="25"/>
      <c r="L10" s="25"/>
      <c r="M10" s="25"/>
      <c r="N10" s="30"/>
      <c r="O10" s="41"/>
    </row>
    <row r="11" spans="1:102" ht="16.5" thickBot="1">
      <c r="A11" s="31"/>
      <c r="B11" s="25"/>
      <c r="C11" s="25"/>
      <c r="D11" s="13" t="s">
        <v>12</v>
      </c>
      <c r="E11" s="14">
        <f xml:space="preserve"> b * (Ax - Axn*nEx)</f>
        <v>13.290347924376702</v>
      </c>
      <c r="F11" s="14">
        <f xml:space="preserve">  b * (Ax - Axn*nEx) / (äx - äxn*nEx)</f>
        <v>1.0235969195318237</v>
      </c>
      <c r="G11" s="14">
        <f xml:space="preserve"> b * (Ax - Axn*nEx) / (α12*(äx - äxn*nEx) - β12*(1-nEx)) / 12</f>
        <v>8.7262733542809404E-2</v>
      </c>
      <c r="H11" s="25"/>
      <c r="I11" s="25"/>
      <c r="J11" s="25"/>
      <c r="K11" s="25"/>
      <c r="L11" s="25"/>
      <c r="M11" s="25"/>
      <c r="N11" s="30"/>
      <c r="O11" s="41"/>
    </row>
    <row r="12" spans="1:102" ht="15.75">
      <c r="A12" s="114" t="s">
        <v>23</v>
      </c>
      <c r="B12" s="115"/>
      <c r="C12" s="25"/>
      <c r="D12" s="23"/>
      <c r="E12" s="32"/>
      <c r="F12" s="32"/>
      <c r="G12" s="22"/>
      <c r="H12" s="25"/>
      <c r="I12" s="25"/>
      <c r="J12" s="25"/>
      <c r="K12" s="25"/>
      <c r="L12" s="25"/>
      <c r="M12" s="25"/>
      <c r="N12" s="30"/>
      <c r="O12" s="41"/>
    </row>
    <row r="13" spans="1:102" ht="15.75">
      <c r="A13" s="116"/>
      <c r="B13" s="117"/>
      <c r="C13" s="25"/>
      <c r="D13" s="13" t="s">
        <v>13</v>
      </c>
      <c r="E13" s="14">
        <f xml:space="preserve"> E11 + E15</f>
        <v>381.71588971362803</v>
      </c>
      <c r="F13" s="14">
        <f xml:space="preserve"> F11 + F15</f>
        <v>29.399020331933365</v>
      </c>
      <c r="G13" s="14">
        <f xml:space="preserve"> G11 + G15</f>
        <v>2.5062979662136211</v>
      </c>
      <c r="H13" s="25"/>
      <c r="I13" s="25"/>
      <c r="J13" s="25"/>
      <c r="K13" s="25"/>
      <c r="L13" s="25"/>
      <c r="M13" s="25"/>
      <c r="N13" s="30"/>
      <c r="O13" s="41"/>
    </row>
    <row r="14" spans="1:102" ht="15.75">
      <c r="A14" s="33" t="s">
        <v>25</v>
      </c>
      <c r="B14" s="10">
        <v>21</v>
      </c>
      <c r="C14" s="25"/>
      <c r="D14" s="23"/>
      <c r="E14" s="32"/>
      <c r="F14" s="32"/>
      <c r="G14" s="22"/>
      <c r="H14" s="25"/>
      <c r="I14" s="25"/>
      <c r="J14" s="25"/>
      <c r="K14" s="25"/>
      <c r="L14" s="25"/>
      <c r="M14" s="25"/>
      <c r="N14" s="30"/>
      <c r="O14" s="41"/>
    </row>
    <row r="15" spans="1:102" ht="33.75" customHeight="1">
      <c r="A15" s="34" t="s">
        <v>5</v>
      </c>
      <c r="B15" s="11">
        <v>1000</v>
      </c>
      <c r="C15" s="25"/>
      <c r="D15" s="13" t="s">
        <v>14</v>
      </c>
      <c r="E15" s="14">
        <f xml:space="preserve"> b *nEx</f>
        <v>368.42554178925133</v>
      </c>
      <c r="F15" s="14">
        <f xml:space="preserve"> b * nEx / (äx - äxn* nEx)</f>
        <v>28.375423412401542</v>
      </c>
      <c r="G15" s="14">
        <f xml:space="preserve"> b * nEx /(α12*(äx - äxn*nEx) - β12*(1-nEx)) / 12</f>
        <v>2.4190352326708116</v>
      </c>
      <c r="H15" s="25"/>
      <c r="I15" s="25"/>
      <c r="J15" s="25"/>
      <c r="K15" s="25"/>
      <c r="L15" s="25"/>
      <c r="M15" s="25"/>
      <c r="N15" s="30"/>
      <c r="O15" s="41"/>
    </row>
    <row r="16" spans="1:102" ht="15.75">
      <c r="A16" s="35" t="s">
        <v>24</v>
      </c>
      <c r="B16" s="12">
        <v>20</v>
      </c>
      <c r="C16" s="25"/>
      <c r="D16" s="23"/>
      <c r="E16" s="32"/>
      <c r="F16" s="32"/>
      <c r="G16" s="22"/>
      <c r="H16" s="25"/>
      <c r="I16" s="25"/>
      <c r="J16" s="25"/>
      <c r="K16" s="25"/>
      <c r="L16" s="25"/>
      <c r="M16" s="25"/>
      <c r="N16" s="30"/>
      <c r="O16" s="41"/>
    </row>
    <row r="17" spans="1:15" ht="47.25">
      <c r="A17" s="31"/>
      <c r="B17" s="25"/>
      <c r="C17" s="25"/>
      <c r="D17" s="15" t="s">
        <v>17</v>
      </c>
      <c r="E17" s="14">
        <f xml:space="preserve"> (b*(Ax - Axn*nEx)) / (1 -(Ax - Axn*nEx))</f>
        <v>13.46936041055176</v>
      </c>
      <c r="F17" s="14">
        <f>(b*(Ax-Axn*nEx)/(1-(Ax -Axn*nEx)) / (äx-äxn*nEx))</f>
        <v>1.0373841153561285</v>
      </c>
      <c r="G17" s="14">
        <f xml:space="preserve"> b * ((Ax - Axn*nEx) / (1 -(Ax - Axn*nEx))) / (α12*(äx - äxn*nEx) - β12*(1-nEx)) / 12</f>
        <v>8.8438106751307463E-2</v>
      </c>
      <c r="H17" s="25"/>
      <c r="I17" s="25"/>
      <c r="J17" s="25"/>
      <c r="K17" s="25"/>
      <c r="L17" s="25"/>
      <c r="M17" s="25"/>
      <c r="N17" s="30"/>
      <c r="O17" s="41"/>
    </row>
    <row r="18" spans="1:15" ht="15.75">
      <c r="A18" s="31"/>
      <c r="B18" s="25"/>
      <c r="C18" s="25"/>
      <c r="D18" s="23"/>
      <c r="E18" s="32"/>
      <c r="F18" s="32"/>
      <c r="G18" s="22"/>
      <c r="H18" s="25"/>
      <c r="I18" s="25"/>
      <c r="J18" s="25"/>
      <c r="K18" s="25"/>
      <c r="L18" s="25"/>
      <c r="M18" s="25"/>
      <c r="N18" s="30"/>
      <c r="O18" s="41"/>
    </row>
    <row r="19" spans="1:15" ht="47.25">
      <c r="A19" s="31"/>
      <c r="B19" s="25"/>
      <c r="C19" s="25"/>
      <c r="D19" s="15" t="s">
        <v>18</v>
      </c>
      <c r="E19" s="14">
        <f xml:space="preserve"> b * Axm * mEx</f>
        <v>60.710624688567542</v>
      </c>
      <c r="F19" s="14">
        <f xml:space="preserve"> b * Axn * nEx / (äx - äxn*nEx)</f>
        <v>4.3054251748059587</v>
      </c>
      <c r="G19" s="14">
        <f xml:space="preserve"> b *Axn* nEx / (α12*(äx - äxn* nEx) - β12*nEx) / 12</f>
        <v>0.36352593718396303</v>
      </c>
      <c r="H19" s="25"/>
      <c r="I19" s="25"/>
      <c r="J19" s="25"/>
      <c r="K19" s="25"/>
      <c r="L19" s="25"/>
      <c r="M19" s="25"/>
      <c r="N19" s="30"/>
      <c r="O19" s="41"/>
    </row>
    <row r="20" spans="1:15" ht="15.75" thickBot="1">
      <c r="A20" s="31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30"/>
      <c r="O20" s="41"/>
    </row>
    <row r="21" spans="1:15">
      <c r="A21" s="31"/>
      <c r="B21" s="25"/>
      <c r="C21" s="25"/>
      <c r="D21" s="36"/>
      <c r="E21" s="98" t="s">
        <v>29</v>
      </c>
      <c r="F21" s="99"/>
      <c r="G21" s="100"/>
      <c r="H21" s="25"/>
      <c r="I21" s="25"/>
      <c r="J21" s="25"/>
      <c r="K21" s="25"/>
      <c r="L21" s="25"/>
      <c r="M21" s="25"/>
      <c r="N21" s="30"/>
      <c r="O21" s="41"/>
    </row>
    <row r="22" spans="1:15" ht="15.75" thickBot="1">
      <c r="A22" s="31"/>
      <c r="B22" s="25"/>
      <c r="C22" s="25"/>
      <c r="D22" s="37"/>
      <c r="E22" s="101"/>
      <c r="F22" s="102"/>
      <c r="G22" s="103"/>
      <c r="H22" s="25"/>
      <c r="I22" s="25"/>
      <c r="J22" s="25"/>
      <c r="K22" s="25"/>
      <c r="L22" s="25"/>
      <c r="M22" s="25"/>
      <c r="N22" s="30"/>
      <c r="O22" s="41"/>
    </row>
    <row r="23" spans="1:15" ht="15.75">
      <c r="A23" s="31"/>
      <c r="B23" s="25"/>
      <c r="C23" s="25"/>
      <c r="D23" s="26"/>
      <c r="E23" s="95" t="s">
        <v>28</v>
      </c>
      <c r="F23" s="96"/>
      <c r="G23" s="97"/>
      <c r="H23" s="25"/>
      <c r="I23" s="25"/>
      <c r="J23" s="25"/>
      <c r="K23" s="25"/>
      <c r="L23" s="25"/>
      <c r="M23" s="25"/>
      <c r="N23" s="30"/>
      <c r="O23" s="41"/>
    </row>
    <row r="24" spans="1:15" ht="15.75">
      <c r="A24" s="31"/>
      <c r="B24" s="25"/>
      <c r="C24" s="25"/>
      <c r="D24" s="26"/>
      <c r="E24" s="16" t="s">
        <v>16</v>
      </c>
      <c r="F24" s="16" t="s">
        <v>9</v>
      </c>
      <c r="G24" s="16" t="s">
        <v>10</v>
      </c>
      <c r="H24" s="25"/>
      <c r="I24" s="25"/>
      <c r="J24" s="25"/>
      <c r="K24" s="25"/>
      <c r="L24" s="25"/>
      <c r="M24" s="25"/>
      <c r="N24" s="30"/>
      <c r="O24" s="41"/>
    </row>
    <row r="25" spans="1:15" ht="15.75">
      <c r="A25" s="31"/>
      <c r="B25" s="25"/>
      <c r="C25" s="25"/>
      <c r="D25" s="16" t="s">
        <v>19</v>
      </c>
      <c r="E25" s="19"/>
      <c r="F25" s="19"/>
      <c r="G25" s="20"/>
      <c r="H25" s="25"/>
      <c r="I25" s="25"/>
      <c r="J25" s="25"/>
      <c r="K25" s="25"/>
      <c r="L25" s="25"/>
      <c r="M25" s="25"/>
      <c r="N25" s="30"/>
      <c r="O25" s="41"/>
    </row>
    <row r="26" spans="1:15" ht="15.75">
      <c r="A26" s="31"/>
      <c r="B26" s="25"/>
      <c r="C26" s="25"/>
      <c r="D26" s="16" t="s">
        <v>11</v>
      </c>
      <c r="E26" s="17">
        <f xml:space="preserve">  π * 12  * (α12*äy - β12) * xEy</f>
        <v>141750.17203559563</v>
      </c>
      <c r="F26" s="17">
        <f xml:space="preserve"> π * (12 * (α12*äy - β12) * xEy) / (äx - äy*xEy)</f>
        <v>19055.908440578656</v>
      </c>
      <c r="G26" s="17">
        <f xml:space="preserve"> π * (12*(α12*äy - β12)*xEy) / (α12*(äx - äy* xEy) - β12*(1-xEy)) / 12</f>
        <v>1624.4278567968588</v>
      </c>
      <c r="H26" s="25"/>
      <c r="I26" s="25"/>
      <c r="J26" s="25"/>
      <c r="K26" s="25"/>
      <c r="L26" s="25"/>
      <c r="M26" s="25"/>
      <c r="N26" s="30"/>
      <c r="O26" s="41"/>
    </row>
    <row r="27" spans="1:15" ht="15.75">
      <c r="A27" s="31"/>
      <c r="B27" s="25"/>
      <c r="C27" s="25"/>
      <c r="D27" s="18"/>
      <c r="E27" s="19"/>
      <c r="F27" s="19"/>
      <c r="G27" s="20"/>
      <c r="H27" s="25"/>
      <c r="I27" s="25"/>
      <c r="J27" s="25"/>
      <c r="K27" s="25"/>
      <c r="L27" s="25"/>
      <c r="M27" s="25"/>
      <c r="N27" s="30"/>
      <c r="O27" s="41"/>
    </row>
    <row r="28" spans="1:15" ht="15.75">
      <c r="A28" s="31"/>
      <c r="B28" s="25"/>
      <c r="C28" s="25"/>
      <c r="D28" s="16" t="s">
        <v>15</v>
      </c>
      <c r="E28" s="17">
        <f xml:space="preserve">  π * 12  * (α12*(äy - äyn*yEyn) - β12*(1-yEyn)) * xEy</f>
        <v>97049.521864938055</v>
      </c>
      <c r="F28" s="17">
        <f xml:space="preserve">  π * 12  * (α12*(äy - äyn*yEyn) - β12*(1-yEyn)) * xEy /         (äx - äy*xEy)</f>
        <v>13046.663551108715</v>
      </c>
      <c r="G28" s="17">
        <f xml:space="preserve">  π * 12  * (α12*(äy - äyn*yEyn) - β12*(1-yEyn)) * xEy / (α12 * (äx - äy* xEy) - β12*(1-xEy)) / 12</f>
        <v>1112.1675871168104</v>
      </c>
      <c r="H28" s="25"/>
      <c r="I28" s="25"/>
      <c r="J28" s="25"/>
      <c r="K28" s="25"/>
      <c r="L28" s="25"/>
      <c r="M28" s="25"/>
      <c r="N28" s="30"/>
      <c r="O28" s="41"/>
    </row>
    <row r="29" spans="1:15">
      <c r="A29" s="31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30"/>
      <c r="O29" s="41"/>
    </row>
    <row r="30" spans="1:15">
      <c r="A30" s="31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30"/>
      <c r="O30" s="41"/>
    </row>
    <row r="31" spans="1:15" ht="15.75" thickBot="1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0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spans="1:1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spans="1:1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 spans="1:1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spans="1:1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 spans="1:1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spans="1:1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1:1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 spans="1:1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 spans="1:1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</row>
    <row r="46" spans="1:1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 spans="1:1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 spans="1:1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 spans="1: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</row>
    <row r="50" spans="1:1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</row>
    <row r="57" spans="1: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  <row r="58" spans="1:1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</row>
    <row r="59" spans="1: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</row>
    <row r="60" spans="1:1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</sheetData>
  <mergeCells count="7">
    <mergeCell ref="E23:G23"/>
    <mergeCell ref="E21:G22"/>
    <mergeCell ref="A1:G2"/>
    <mergeCell ref="A4:B5"/>
    <mergeCell ref="A12:B13"/>
    <mergeCell ref="E6:G6"/>
    <mergeCell ref="E4:G5"/>
  </mergeCells>
  <phoneticPr fontId="27" type="noConversion"/>
  <dataValidations count="4">
    <dataValidation type="whole" allowBlank="1" showErrorMessage="1" errorTitle="incorrect age" error="input age between 0 and 99" promptTitle="Enter Age" prompt="Input age between 0 and 99" sqref="B7">
      <formula1>0</formula1>
      <formula2>99</formula2>
    </dataValidation>
    <dataValidation type="whole" allowBlank="1" showErrorMessage="1" errorTitle="n year term / defered" error="In put term between 1 and _x000a_(100 - age)" sqref="B9:B10">
      <formula1>1</formula1>
      <formula2 xml:space="preserve"> 100 - x</formula2>
    </dataValidation>
    <dataValidation type="whole" allowBlank="1" showErrorMessage="1" errorTitle="Retirement age" error="In put retirement age between age and 99" sqref="B14">
      <formula1 xml:space="preserve"> x</formula1>
      <formula2>99</formula2>
    </dataValidation>
    <dataValidation type="whole" allowBlank="1" showInputMessage="1" showErrorMessage="1" errorTitle="retirement term" error="In put term between 1 and_x000a_(100 - retirement age)" sqref="B16">
      <formula1>1</formula1>
      <formula2 xml:space="preserve"> 100 - Y</formula2>
    </dataValidation>
  </dataValidation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06"/>
  <sheetViews>
    <sheetView topLeftCell="B1" zoomScale="90" zoomScaleNormal="90" workbookViewId="0">
      <selection activeCell="G9" sqref="G9"/>
    </sheetView>
  </sheetViews>
  <sheetFormatPr defaultRowHeight="15"/>
  <cols>
    <col min="1" max="2" width="11" customWidth="1"/>
    <col min="3" max="3" width="10.5703125" customWidth="1"/>
    <col min="4" max="9" width="11" customWidth="1"/>
    <col min="10" max="11" width="12" customWidth="1"/>
    <col min="12" max="12" width="13.28515625" customWidth="1"/>
    <col min="13" max="13" width="12" customWidth="1"/>
    <col min="14" max="14" width="3.5703125" customWidth="1"/>
    <col min="15" max="15" width="17" customWidth="1"/>
    <col min="16" max="16" width="11" customWidth="1"/>
    <col min="17" max="17" width="2.85546875" customWidth="1"/>
    <col min="19" max="19" width="13.140625" customWidth="1"/>
    <col min="20" max="20" width="11.85546875" customWidth="1"/>
    <col min="21" max="21" width="15.140625" customWidth="1"/>
    <col min="22" max="22" width="13.140625" customWidth="1"/>
    <col min="23" max="23" width="13.28515625" bestFit="1" customWidth="1"/>
  </cols>
  <sheetData>
    <row r="1" spans="1:25" ht="15.75" thickBot="1">
      <c r="A1" s="127" t="s">
        <v>31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9"/>
      <c r="N1" s="74"/>
      <c r="O1" s="133" t="s">
        <v>43</v>
      </c>
      <c r="P1" s="134"/>
      <c r="Q1" s="75"/>
      <c r="R1" s="74"/>
      <c r="S1" s="74"/>
      <c r="T1" s="74"/>
      <c r="U1" s="74"/>
      <c r="V1" s="74"/>
      <c r="W1" s="74"/>
      <c r="X1" s="74"/>
      <c r="Y1" s="76"/>
    </row>
    <row r="2" spans="1:2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78"/>
      <c r="O2" s="135"/>
      <c r="P2" s="136"/>
      <c r="Q2" s="79"/>
      <c r="R2" s="78"/>
      <c r="S2" s="137" t="s">
        <v>70</v>
      </c>
      <c r="T2" s="138"/>
      <c r="U2" s="138"/>
      <c r="V2" s="138"/>
      <c r="W2" s="139"/>
      <c r="X2" s="78"/>
      <c r="Y2" s="80"/>
    </row>
    <row r="3" spans="1:25" ht="15.75" thickBot="1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2"/>
      <c r="N3" s="78"/>
      <c r="O3" s="135"/>
      <c r="P3" s="136"/>
      <c r="Q3" s="78"/>
      <c r="R3" s="78"/>
      <c r="S3" s="140"/>
      <c r="T3" s="141"/>
      <c r="U3" s="141"/>
      <c r="V3" s="141"/>
      <c r="W3" s="142"/>
      <c r="X3" s="78"/>
      <c r="Y3" s="80"/>
    </row>
    <row r="4" spans="1:25" ht="32.25" thickBot="1">
      <c r="A4" s="87" t="s">
        <v>0</v>
      </c>
      <c r="B4" s="42" t="s">
        <v>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37</v>
      </c>
      <c r="I4" s="42" t="s">
        <v>38</v>
      </c>
      <c r="J4" s="43" t="s">
        <v>39</v>
      </c>
      <c r="K4" s="42" t="s">
        <v>40</v>
      </c>
      <c r="L4" s="44" t="s">
        <v>41</v>
      </c>
      <c r="M4" s="45" t="s">
        <v>42</v>
      </c>
      <c r="N4" s="78"/>
      <c r="O4" s="63" t="s">
        <v>30</v>
      </c>
      <c r="P4" s="64">
        <f xml:space="preserve">  i/(1+i)</f>
        <v>4.7619047619047616E-2</v>
      </c>
      <c r="Q4" s="78"/>
      <c r="R4" s="54" t="s">
        <v>8</v>
      </c>
      <c r="S4" s="52" t="s">
        <v>11</v>
      </c>
      <c r="T4" s="55" t="s">
        <v>63</v>
      </c>
      <c r="U4" s="55" t="s">
        <v>64</v>
      </c>
      <c r="V4" s="56" t="s">
        <v>66</v>
      </c>
      <c r="W4" s="51" t="s">
        <v>65</v>
      </c>
      <c r="X4" s="78"/>
      <c r="Y4" s="80"/>
    </row>
    <row r="5" spans="1:25" ht="18">
      <c r="A5" s="77">
        <v>1</v>
      </c>
      <c r="B5" s="46">
        <v>0</v>
      </c>
      <c r="C5" s="46">
        <v>10000000</v>
      </c>
      <c r="D5" s="46">
        <f>C5 -C6</f>
        <v>204200</v>
      </c>
      <c r="E5" s="46">
        <f xml:space="preserve"> D5 / C5</f>
        <v>2.0420000000000001E-2</v>
      </c>
      <c r="F5" s="46">
        <f xml:space="preserve"> C6 / C5</f>
        <v>0.97958000000000001</v>
      </c>
      <c r="G5" s="47">
        <f t="shared" ref="G5:G36" si="0" xml:space="preserve"> 1/(1+i)^A5</f>
        <v>0.95238095238095233</v>
      </c>
      <c r="H5" s="47">
        <f xml:space="preserve"> F5</f>
        <v>0.97958000000000001</v>
      </c>
      <c r="I5" s="47">
        <f xml:space="preserve"> H5 * G5</f>
        <v>0.93293333333333328</v>
      </c>
      <c r="J5" s="46">
        <f xml:space="preserve"> E5</f>
        <v>2.0420000000000001E-2</v>
      </c>
      <c r="K5" s="47">
        <f xml:space="preserve"> J5 * G5</f>
        <v>1.9447619047619047E-2</v>
      </c>
      <c r="L5" s="47">
        <f>1+SUM(I5:I104)</f>
        <v>19.642724377175877</v>
      </c>
      <c r="M5" s="48">
        <f t="shared" ref="M5:M36" si="1" xml:space="preserve"> 1 - d * L5</f>
        <v>6.4632172515434405E-2</v>
      </c>
      <c r="N5" s="78"/>
      <c r="O5" s="65" t="s">
        <v>46</v>
      </c>
      <c r="P5" s="66">
        <f>((1+i)^(1/12)-1)*12</f>
        <v>4.8889485403780242E-2</v>
      </c>
      <c r="Q5" s="78"/>
      <c r="R5" s="78"/>
      <c r="S5" s="60">
        <f>'Life Insurance Pricing'!E9</f>
        <v>69.19184337017515</v>
      </c>
      <c r="T5" s="61">
        <f>'Life Insurance Pricing'!E11</f>
        <v>13.290347924376702</v>
      </c>
      <c r="U5" s="61">
        <f>'Life Insurance Pricing'!E13</f>
        <v>381.71588971362803</v>
      </c>
      <c r="V5" s="61">
        <f>'Life Insurance Pricing'!E17</f>
        <v>13.46936041055176</v>
      </c>
      <c r="W5" s="62">
        <f>'Life Insurance Pricing'!E19</f>
        <v>60.710624688567542</v>
      </c>
      <c r="X5" s="78"/>
      <c r="Y5" s="80"/>
    </row>
    <row r="6" spans="1:25" ht="18">
      <c r="A6" s="77">
        <v>2</v>
      </c>
      <c r="B6" s="46">
        <v>1</v>
      </c>
      <c r="C6" s="46">
        <v>9795800</v>
      </c>
      <c r="D6" s="46">
        <f t="shared" ref="D6:D69" si="2">C6 -C7</f>
        <v>13126</v>
      </c>
      <c r="E6" s="46">
        <f t="shared" ref="E6:E69" si="3" xml:space="preserve"> D6 / C6</f>
        <v>1.3399620245411299E-3</v>
      </c>
      <c r="F6" s="46">
        <f t="shared" ref="F6:F69" si="4" xml:space="preserve"> C7 / C6</f>
        <v>0.99866003797545888</v>
      </c>
      <c r="G6" s="47">
        <f t="shared" si="0"/>
        <v>0.90702947845804982</v>
      </c>
      <c r="H6" s="47">
        <f xml:space="preserve"> H5 * F6</f>
        <v>0.97826740000000001</v>
      </c>
      <c r="I6" s="47">
        <f t="shared" ref="I6:I69" si="5" xml:space="preserve"> H6 * G6</f>
        <v>0.88731736961451246</v>
      </c>
      <c r="J6" s="47">
        <f xml:space="preserve"> H5 *E6</f>
        <v>1.3125999999999999E-3</v>
      </c>
      <c r="K6" s="47">
        <f t="shared" ref="K6:K69" si="6" xml:space="preserve"> J6 * G6</f>
        <v>1.190566893424036E-3</v>
      </c>
      <c r="L6" s="47">
        <f>1+SUM(I6:I$104) / I5</f>
        <v>19.982911651967854</v>
      </c>
      <c r="M6" s="48">
        <f t="shared" si="1"/>
        <v>4.8432778477721317E-2</v>
      </c>
      <c r="N6" s="78"/>
      <c r="O6" s="65" t="s">
        <v>47</v>
      </c>
      <c r="P6" s="66">
        <f>(1-(1-d)^(1/12))*12</f>
        <v>4.8691111787194874E-2</v>
      </c>
      <c r="Q6" s="78"/>
      <c r="R6" s="78"/>
      <c r="S6" s="78"/>
      <c r="T6" s="78"/>
      <c r="U6" s="78"/>
      <c r="V6" s="78"/>
      <c r="W6" s="78"/>
      <c r="X6" s="78"/>
      <c r="Y6" s="80"/>
    </row>
    <row r="7" spans="1:25" ht="19.5" thickBot="1">
      <c r="A7" s="77">
        <v>3</v>
      </c>
      <c r="B7" s="46">
        <v>2</v>
      </c>
      <c r="C7" s="46">
        <v>9782674</v>
      </c>
      <c r="D7" s="46">
        <f t="shared" si="2"/>
        <v>11935</v>
      </c>
      <c r="E7" s="46">
        <f t="shared" si="3"/>
        <v>1.2200140779504663E-3</v>
      </c>
      <c r="F7" s="46">
        <f t="shared" si="4"/>
        <v>0.99877998592204953</v>
      </c>
      <c r="G7" s="47">
        <f t="shared" si="0"/>
        <v>0.86383759853147601</v>
      </c>
      <c r="H7" s="47">
        <f t="shared" ref="H7:H70" si="7" xml:space="preserve"> H6 * F7</f>
        <v>0.97707390000000005</v>
      </c>
      <c r="I7" s="47">
        <f t="shared" si="5"/>
        <v>0.84403317136378364</v>
      </c>
      <c r="J7" s="47">
        <f t="shared" ref="J7:J70" si="8" xml:space="preserve"> H6 *E7</f>
        <v>1.1935000000000001E-3</v>
      </c>
      <c r="K7" s="47">
        <f t="shared" si="6"/>
        <v>1.0309901738473168E-3</v>
      </c>
      <c r="L7" s="47">
        <f>1+SUM(I7:I$104) / I6</f>
        <v>19.958801270323843</v>
      </c>
      <c r="M7" s="48">
        <f t="shared" si="1"/>
        <v>4.9580891889340895E-2</v>
      </c>
      <c r="N7" s="78"/>
      <c r="O7" s="65" t="s">
        <v>48</v>
      </c>
      <c r="P7" s="67">
        <f xml:space="preserve"> VLOOKUP((x+n),'Life Tables'!B5:M105,2) / VLOOKUP(x,'Life Tables'!B5:M105,2)</f>
        <v>0.97754264454601036</v>
      </c>
      <c r="Q7" s="78"/>
      <c r="R7" s="78"/>
      <c r="S7" s="78"/>
      <c r="T7" s="78"/>
      <c r="U7" s="78"/>
      <c r="V7" s="78"/>
      <c r="W7" s="78"/>
      <c r="X7" s="78"/>
      <c r="Y7" s="80"/>
    </row>
    <row r="8" spans="1:25" ht="30.75" thickBot="1">
      <c r="A8" s="77">
        <v>4</v>
      </c>
      <c r="B8" s="46">
        <v>3</v>
      </c>
      <c r="C8" s="46">
        <v>9770739</v>
      </c>
      <c r="D8" s="46">
        <f t="shared" si="2"/>
        <v>10943</v>
      </c>
      <c r="E8" s="46">
        <f t="shared" si="3"/>
        <v>1.1199766977707624E-3</v>
      </c>
      <c r="F8" s="46">
        <f t="shared" si="4"/>
        <v>0.99888002330222925</v>
      </c>
      <c r="G8" s="47">
        <f t="shared" si="0"/>
        <v>0.82270247479188197</v>
      </c>
      <c r="H8" s="47">
        <f t="shared" si="7"/>
        <v>0.97597960000000006</v>
      </c>
      <c r="I8" s="47">
        <f t="shared" si="5"/>
        <v>0.80294083226639112</v>
      </c>
      <c r="J8" s="47">
        <f t="shared" si="8"/>
        <v>1.0943000000000001E-3</v>
      </c>
      <c r="K8" s="47">
        <f t="shared" si="6"/>
        <v>9.0028331816475646E-4</v>
      </c>
      <c r="L8" s="47">
        <f>1+SUM(I8:I$104) / I7</f>
        <v>19.931057504584057</v>
      </c>
      <c r="M8" s="48">
        <f t="shared" si="1"/>
        <v>5.0902023591235412E-2</v>
      </c>
      <c r="N8" s="78"/>
      <c r="O8" s="65" t="s">
        <v>49</v>
      </c>
      <c r="P8" s="67">
        <f xml:space="preserve"> 1/(1+i)^n</f>
        <v>0.37688948287300061</v>
      </c>
      <c r="Q8" s="79"/>
      <c r="R8" s="54" t="s">
        <v>67</v>
      </c>
      <c r="S8" s="52" t="s">
        <v>11</v>
      </c>
      <c r="T8" s="55" t="s">
        <v>63</v>
      </c>
      <c r="U8" s="55" t="s">
        <v>64</v>
      </c>
      <c r="V8" s="56" t="s">
        <v>66</v>
      </c>
      <c r="W8" s="51" t="s">
        <v>65</v>
      </c>
      <c r="X8" s="78"/>
      <c r="Y8" s="80"/>
    </row>
    <row r="9" spans="1:25" ht="18.75">
      <c r="A9" s="77">
        <v>5</v>
      </c>
      <c r="B9" s="46">
        <v>4</v>
      </c>
      <c r="C9" s="46">
        <v>9759796</v>
      </c>
      <c r="D9" s="46">
        <f t="shared" si="2"/>
        <v>10150</v>
      </c>
      <c r="E9" s="46">
        <f t="shared" si="3"/>
        <v>1.0399807536960813E-3</v>
      </c>
      <c r="F9" s="46">
        <f t="shared" si="4"/>
        <v>0.99896001924630395</v>
      </c>
      <c r="G9" s="47">
        <f t="shared" si="0"/>
        <v>0.78352616646845896</v>
      </c>
      <c r="H9" s="47">
        <f t="shared" si="7"/>
        <v>0.97496460000000007</v>
      </c>
      <c r="I9" s="47">
        <f t="shared" si="5"/>
        <v>0.76391027548045454</v>
      </c>
      <c r="J9" s="47">
        <f t="shared" si="8"/>
        <v>1.0150000000000001E-3</v>
      </c>
      <c r="K9" s="47">
        <f t="shared" si="6"/>
        <v>7.952790589654859E-4</v>
      </c>
      <c r="L9" s="47">
        <f>1+SUM(I9:I$104) / I8</f>
        <v>19.899897801639117</v>
      </c>
      <c r="M9" s="48">
        <f t="shared" si="1"/>
        <v>5.2385818969565956E-2</v>
      </c>
      <c r="N9" s="78"/>
      <c r="O9" s="65" t="s">
        <v>50</v>
      </c>
      <c r="P9" s="68">
        <f xml:space="preserve"> tPx * vn</f>
        <v>0.3684255417892513</v>
      </c>
      <c r="Q9" s="79"/>
      <c r="R9" s="78"/>
      <c r="S9" s="57">
        <f>'Life Insurance Pricing'!F9</f>
        <v>3.5397731109530772</v>
      </c>
      <c r="T9" s="58">
        <f>'Life Insurance Pricing'!F11</f>
        <v>1.0235969195318237</v>
      </c>
      <c r="U9" s="58">
        <f>'Life Insurance Pricing'!F13</f>
        <v>29.399020331933365</v>
      </c>
      <c r="V9" s="58">
        <f>'Life Insurance Pricing'!F17</f>
        <v>1.0373841153561285</v>
      </c>
      <c r="W9" s="59">
        <f>'Life Insurance Pricing'!F19</f>
        <v>4.3054251748059587</v>
      </c>
      <c r="X9" s="78"/>
      <c r="Y9" s="80"/>
    </row>
    <row r="10" spans="1:25" ht="19.5" thickBot="1">
      <c r="A10" s="77">
        <v>6</v>
      </c>
      <c r="B10" s="46">
        <v>5</v>
      </c>
      <c r="C10" s="46">
        <v>9749646</v>
      </c>
      <c r="D10" s="46">
        <f t="shared" si="2"/>
        <v>9555</v>
      </c>
      <c r="E10" s="46">
        <f t="shared" si="3"/>
        <v>9.80035582830392E-4</v>
      </c>
      <c r="F10" s="46">
        <f t="shared" si="4"/>
        <v>0.99901996441716956</v>
      </c>
      <c r="G10" s="47">
        <f t="shared" si="0"/>
        <v>0.74621539663662761</v>
      </c>
      <c r="H10" s="47">
        <f t="shared" si="7"/>
        <v>0.97400910000000007</v>
      </c>
      <c r="I10" s="47">
        <f t="shared" si="5"/>
        <v>0.72682058688418472</v>
      </c>
      <c r="J10" s="47">
        <f t="shared" si="8"/>
        <v>9.5550000000000008E-4</v>
      </c>
      <c r="K10" s="47">
        <f t="shared" si="6"/>
        <v>7.1300881148629776E-4</v>
      </c>
      <c r="L10" s="47">
        <f>1+SUM(I10:I$104) / I9</f>
        <v>19.865552483965939</v>
      </c>
      <c r="M10" s="48">
        <f t="shared" si="1"/>
        <v>5.4021310287336366E-2</v>
      </c>
      <c r="N10" s="78"/>
      <c r="O10" s="65" t="s">
        <v>51</v>
      </c>
      <c r="P10" s="68">
        <f xml:space="preserve"> (VLOOKUP(Y,'Life Tables'!B5:M104,2) / VLOOKUP(x,'Life Tables'!B5:M104,2)) * (1/(1+i))^(Y-x)</f>
        <v>0.63920797130279794</v>
      </c>
      <c r="Q10" s="79"/>
      <c r="R10" s="78"/>
      <c r="S10" s="78"/>
      <c r="T10" s="78"/>
      <c r="U10" s="78"/>
      <c r="V10" s="78"/>
      <c r="W10" s="78"/>
      <c r="X10" s="78"/>
      <c r="Y10" s="80"/>
    </row>
    <row r="11" spans="1:25" ht="30.75" thickBot="1">
      <c r="A11" s="77">
        <v>7</v>
      </c>
      <c r="B11" s="46">
        <v>6</v>
      </c>
      <c r="C11" s="46">
        <v>9740091</v>
      </c>
      <c r="D11" s="46">
        <f t="shared" si="2"/>
        <v>9058</v>
      </c>
      <c r="E11" s="46">
        <f t="shared" si="3"/>
        <v>9.2997077748041578E-4</v>
      </c>
      <c r="F11" s="46">
        <f t="shared" si="4"/>
        <v>0.99907002922251953</v>
      </c>
      <c r="G11" s="47">
        <f t="shared" si="0"/>
        <v>0.71068133013012147</v>
      </c>
      <c r="H11" s="47">
        <f t="shared" si="7"/>
        <v>0.9731033</v>
      </c>
      <c r="I11" s="47">
        <f t="shared" si="5"/>
        <v>0.69156634759801061</v>
      </c>
      <c r="J11" s="47">
        <f t="shared" si="8"/>
        <v>9.0580000000000012E-4</v>
      </c>
      <c r="K11" s="47">
        <f t="shared" si="6"/>
        <v>6.4373514883186414E-4</v>
      </c>
      <c r="L11" s="47">
        <f>1+SUM(I11:I$104) / I10</f>
        <v>19.828262510970688</v>
      </c>
      <c r="M11" s="48">
        <f t="shared" si="1"/>
        <v>5.5797023287110115E-2</v>
      </c>
      <c r="N11" s="78"/>
      <c r="O11" s="65" t="s">
        <v>52</v>
      </c>
      <c r="P11" s="68">
        <f xml:space="preserve"> (VLOOKUP((Y+t),'Life Tables'!B5:M104,2) / VLOOKUP(Y,'Life Tables'!B5:M104,2)) * (1/(1+i))^(t)</f>
        <v>0.36430834076091334</v>
      </c>
      <c r="Q11" s="78"/>
      <c r="R11" s="54" t="s">
        <v>68</v>
      </c>
      <c r="S11" s="52" t="s">
        <v>11</v>
      </c>
      <c r="T11" s="55" t="s">
        <v>63</v>
      </c>
      <c r="U11" s="55" t="s">
        <v>64</v>
      </c>
      <c r="V11" s="56" t="s">
        <v>66</v>
      </c>
      <c r="W11" s="51" t="s">
        <v>65</v>
      </c>
      <c r="X11" s="78"/>
      <c r="Y11" s="80"/>
    </row>
    <row r="12" spans="1:25" ht="18.75">
      <c r="A12" s="77">
        <v>8</v>
      </c>
      <c r="B12" s="46">
        <v>7</v>
      </c>
      <c r="C12" s="46">
        <v>9731033</v>
      </c>
      <c r="D12" s="46">
        <f t="shared" si="2"/>
        <v>8661</v>
      </c>
      <c r="E12" s="46">
        <f t="shared" si="3"/>
        <v>8.9003911506620105E-4</v>
      </c>
      <c r="F12" s="46">
        <f t="shared" si="4"/>
        <v>0.99910996088493376</v>
      </c>
      <c r="G12" s="47">
        <f t="shared" si="0"/>
        <v>0.67683936202868722</v>
      </c>
      <c r="H12" s="47">
        <f t="shared" si="7"/>
        <v>0.97223719999999991</v>
      </c>
      <c r="I12" s="47">
        <f t="shared" si="5"/>
        <v>0.65804840618855709</v>
      </c>
      <c r="J12" s="47">
        <f t="shared" si="8"/>
        <v>8.6609999999999996E-4</v>
      </c>
      <c r="K12" s="47">
        <f t="shared" si="6"/>
        <v>5.86210571453046E-4</v>
      </c>
      <c r="L12" s="47">
        <f>1+SUM(I12:I$104) / I11</f>
        <v>19.788077970774552</v>
      </c>
      <c r="M12" s="48">
        <f t="shared" si="1"/>
        <v>5.7710572820259487E-2</v>
      </c>
      <c r="N12" s="78"/>
      <c r="O12" s="65" t="s">
        <v>53</v>
      </c>
      <c r="P12" s="68">
        <f xml:space="preserve">  VLOOKUP(x,B4:M104,12)</f>
        <v>6.9191843370175143E-2</v>
      </c>
      <c r="Q12" s="81"/>
      <c r="R12" s="78"/>
      <c r="S12" s="57">
        <f>'Life Insurance Pricing'!G9</f>
        <v>0.30213225763939605</v>
      </c>
      <c r="T12" s="58">
        <f>Table5[[#This Row],[Column4]]</f>
        <v>0</v>
      </c>
      <c r="U12" s="58">
        <f>'Life Insurance Pricing'!G13</f>
        <v>2.5062979662136211</v>
      </c>
      <c r="V12" s="58">
        <f>'Life Insurance Pricing'!G17</f>
        <v>8.8438106751307463E-2</v>
      </c>
      <c r="W12" s="59">
        <f>'Life Insurance Pricing'!G19</f>
        <v>0.36352593718396303</v>
      </c>
      <c r="X12" s="78"/>
      <c r="Y12" s="80"/>
    </row>
    <row r="13" spans="1:25" ht="19.5" thickBot="1">
      <c r="A13" s="77">
        <v>9</v>
      </c>
      <c r="B13" s="46">
        <v>8</v>
      </c>
      <c r="C13" s="46">
        <v>9722372</v>
      </c>
      <c r="D13" s="46">
        <f t="shared" si="2"/>
        <v>8458</v>
      </c>
      <c r="E13" s="46">
        <f t="shared" si="3"/>
        <v>8.6995231204895266E-4</v>
      </c>
      <c r="F13" s="46">
        <f t="shared" si="4"/>
        <v>0.999130047687951</v>
      </c>
      <c r="G13" s="47">
        <f t="shared" si="0"/>
        <v>0.64460891621779726</v>
      </c>
      <c r="H13" s="47">
        <f t="shared" si="7"/>
        <v>0.9713913999999999</v>
      </c>
      <c r="I13" s="47">
        <f t="shared" si="5"/>
        <v>0.6261675575772887</v>
      </c>
      <c r="J13" s="47">
        <f t="shared" si="8"/>
        <v>8.4579999999999996E-4</v>
      </c>
      <c r="K13" s="47">
        <f t="shared" si="6"/>
        <v>5.4521022133701292E-4</v>
      </c>
      <c r="L13" s="47">
        <f>1+SUM(I13:I$104) / I12</f>
        <v>19.745055741252152</v>
      </c>
      <c r="M13" s="48">
        <f t="shared" si="1"/>
        <v>5.9759250416564269E-2</v>
      </c>
      <c r="N13" s="78"/>
      <c r="O13" s="65" t="s">
        <v>54</v>
      </c>
      <c r="P13" s="68">
        <f xml:space="preserve">  VLOOKUP((x+n),B4:M104,12)</f>
        <v>0.1517307816779313</v>
      </c>
      <c r="Q13" s="81"/>
      <c r="R13" s="78"/>
      <c r="S13" s="78"/>
      <c r="T13" s="78"/>
      <c r="U13" s="78"/>
      <c r="V13" s="78"/>
      <c r="W13" s="78"/>
      <c r="X13" s="78"/>
      <c r="Y13" s="80"/>
    </row>
    <row r="14" spans="1:25" ht="18.75">
      <c r="A14" s="77">
        <v>10</v>
      </c>
      <c r="B14" s="46">
        <v>9</v>
      </c>
      <c r="C14" s="46">
        <v>9713914</v>
      </c>
      <c r="D14" s="46">
        <f t="shared" si="2"/>
        <v>8257</v>
      </c>
      <c r="E14" s="46">
        <f t="shared" si="3"/>
        <v>8.5001781979951647E-4</v>
      </c>
      <c r="F14" s="46">
        <f t="shared" si="4"/>
        <v>0.99914998218020046</v>
      </c>
      <c r="G14" s="47">
        <f t="shared" si="0"/>
        <v>0.61391325354075932</v>
      </c>
      <c r="H14" s="47">
        <f t="shared" si="7"/>
        <v>0.97056569999999986</v>
      </c>
      <c r="I14" s="47">
        <f t="shared" si="5"/>
        <v>0.5958431466620645</v>
      </c>
      <c r="J14" s="47">
        <f t="shared" si="8"/>
        <v>8.2569999999999996E-4</v>
      </c>
      <c r="K14" s="47">
        <f t="shared" si="6"/>
        <v>5.069081734486049E-4</v>
      </c>
      <c r="L14" s="47">
        <f>1+SUM(I14:I$104) / I13</f>
        <v>19.699446107001638</v>
      </c>
      <c r="M14" s="48">
        <f t="shared" si="1"/>
        <v>6.1931137761826793E-2</v>
      </c>
      <c r="N14" s="78"/>
      <c r="O14" s="65" t="s">
        <v>55</v>
      </c>
      <c r="P14" s="68">
        <f xml:space="preserve"> (1-Ax)/d</f>
        <v>19.546971289226324</v>
      </c>
      <c r="Q14" s="81"/>
      <c r="R14" s="78"/>
      <c r="S14" s="143" t="s">
        <v>71</v>
      </c>
      <c r="T14" s="144"/>
      <c r="U14" s="78"/>
      <c r="V14" s="78"/>
      <c r="W14" s="78"/>
      <c r="X14" s="78"/>
      <c r="Y14" s="80"/>
    </row>
    <row r="15" spans="1:25" ht="19.5" thickBot="1">
      <c r="A15" s="77">
        <v>11</v>
      </c>
      <c r="B15" s="46">
        <v>10</v>
      </c>
      <c r="C15" s="46">
        <v>9705657</v>
      </c>
      <c r="D15" s="46">
        <f t="shared" si="2"/>
        <v>8250</v>
      </c>
      <c r="E15" s="46">
        <f t="shared" si="3"/>
        <v>8.5001973591277747E-4</v>
      </c>
      <c r="F15" s="46">
        <f t="shared" si="4"/>
        <v>0.99914998026408719</v>
      </c>
      <c r="G15" s="47">
        <f t="shared" si="0"/>
        <v>0.5846792890864374</v>
      </c>
      <c r="H15" s="47">
        <f t="shared" si="7"/>
        <v>0.96974069999999979</v>
      </c>
      <c r="I15" s="47">
        <f t="shared" si="5"/>
        <v>0.56698730307418399</v>
      </c>
      <c r="J15" s="47">
        <f t="shared" si="8"/>
        <v>8.2499999999999989E-4</v>
      </c>
      <c r="K15" s="47">
        <f t="shared" si="6"/>
        <v>4.823604134963108E-4</v>
      </c>
      <c r="L15" s="47">
        <f>1+SUM(I15:I$104) / I14</f>
        <v>19.651122216414731</v>
      </c>
      <c r="M15" s="48">
        <f t="shared" si="1"/>
        <v>6.423227540882237E-2</v>
      </c>
      <c r="N15" s="78"/>
      <c r="O15" s="65" t="s">
        <v>56</v>
      </c>
      <c r="P15" s="68">
        <f xml:space="preserve"> (1-Axn)/d</f>
        <v>17.813653584763443</v>
      </c>
      <c r="Q15" s="81"/>
      <c r="R15" s="78"/>
      <c r="S15" s="145"/>
      <c r="T15" s="146"/>
      <c r="U15" s="78"/>
      <c r="V15" s="78"/>
      <c r="W15" s="78"/>
      <c r="X15" s="78"/>
      <c r="Y15" s="80"/>
    </row>
    <row r="16" spans="1:25" ht="19.5" thickBot="1">
      <c r="A16" s="77">
        <v>12</v>
      </c>
      <c r="B16" s="46">
        <v>11</v>
      </c>
      <c r="C16" s="46">
        <v>9697407</v>
      </c>
      <c r="D16" s="46">
        <f t="shared" si="2"/>
        <v>8243</v>
      </c>
      <c r="E16" s="46">
        <f t="shared" si="3"/>
        <v>8.500210417073347E-4</v>
      </c>
      <c r="F16" s="46">
        <f t="shared" si="4"/>
        <v>0.99914997895829272</v>
      </c>
      <c r="G16" s="47">
        <f t="shared" si="0"/>
        <v>0.5568374181775595</v>
      </c>
      <c r="H16" s="47">
        <f t="shared" si="7"/>
        <v>0.96891639999999979</v>
      </c>
      <c r="I16" s="47">
        <f t="shared" si="5"/>
        <v>0.53952890660589536</v>
      </c>
      <c r="J16" s="47">
        <f t="shared" si="8"/>
        <v>8.2429999999999982E-4</v>
      </c>
      <c r="K16" s="47">
        <f t="shared" si="6"/>
        <v>4.5900108380376217E-4</v>
      </c>
      <c r="L16" s="47">
        <f>1+SUM(I16:I$104) / I15</f>
        <v>19.600339002217936</v>
      </c>
      <c r="M16" s="48">
        <f t="shared" si="1"/>
        <v>6.6650523703907893E-2</v>
      </c>
      <c r="N16" s="78"/>
      <c r="O16" s="65" t="s">
        <v>57</v>
      </c>
      <c r="P16" s="68">
        <f xml:space="preserve"> VLOOKUP(Y,B4:M104,11)</f>
        <v>18.942699479574244</v>
      </c>
      <c r="Q16" s="81"/>
      <c r="R16" s="54" t="s">
        <v>8</v>
      </c>
      <c r="S16" s="52" t="s">
        <v>11</v>
      </c>
      <c r="T16" s="51" t="s">
        <v>69</v>
      </c>
      <c r="U16" s="78"/>
      <c r="V16" s="78"/>
      <c r="W16" s="78"/>
      <c r="X16" s="78"/>
      <c r="Y16" s="80"/>
    </row>
    <row r="17" spans="1:25" ht="18.75">
      <c r="A17" s="77">
        <v>13</v>
      </c>
      <c r="B17" s="46">
        <v>12</v>
      </c>
      <c r="C17" s="46">
        <v>9689164</v>
      </c>
      <c r="D17" s="46">
        <f t="shared" si="2"/>
        <v>8333</v>
      </c>
      <c r="E17" s="46">
        <f t="shared" si="3"/>
        <v>8.6003291924876082E-4</v>
      </c>
      <c r="F17" s="46">
        <f t="shared" si="4"/>
        <v>0.99913996708075126</v>
      </c>
      <c r="G17" s="47">
        <f t="shared" si="0"/>
        <v>0.53032135064529462</v>
      </c>
      <c r="H17" s="47">
        <f t="shared" si="7"/>
        <v>0.96808309999999975</v>
      </c>
      <c r="I17" s="47">
        <f t="shared" si="5"/>
        <v>0.51339513712888374</v>
      </c>
      <c r="J17" s="47">
        <f t="shared" si="8"/>
        <v>8.3329999999999982E-4</v>
      </c>
      <c r="K17" s="47">
        <f t="shared" si="6"/>
        <v>4.4191678149272393E-4</v>
      </c>
      <c r="L17" s="47">
        <f>1+SUM(I17:I$104) / I16</f>
        <v>19.546971289226324</v>
      </c>
      <c r="M17" s="48">
        <f t="shared" si="1"/>
        <v>6.9191843370175143E-2</v>
      </c>
      <c r="N17" s="78"/>
      <c r="O17" s="65" t="s">
        <v>58</v>
      </c>
      <c r="P17" s="68">
        <f xml:space="preserve"> VLOOKUP((Y+t),B4:M104,11)</f>
        <v>16.459629996411721</v>
      </c>
      <c r="Q17" s="81"/>
      <c r="R17" s="78"/>
      <c r="S17" s="57">
        <f>'Life Insurance Pricing'!E26</f>
        <v>141750.17203559563</v>
      </c>
      <c r="T17" s="59">
        <f>'Life Insurance Pricing'!E28</f>
        <v>97049.521864938055</v>
      </c>
      <c r="U17" s="78"/>
      <c r="V17" s="78"/>
      <c r="W17" s="78"/>
      <c r="X17" s="78"/>
      <c r="Y17" s="80"/>
    </row>
    <row r="18" spans="1:25" ht="16.5" thickBot="1">
      <c r="A18" s="77">
        <v>14</v>
      </c>
      <c r="B18" s="46">
        <v>13</v>
      </c>
      <c r="C18" s="46">
        <v>9680831</v>
      </c>
      <c r="D18" s="46">
        <f t="shared" si="2"/>
        <v>8422</v>
      </c>
      <c r="E18" s="46">
        <f t="shared" si="3"/>
        <v>8.69966638194593E-4</v>
      </c>
      <c r="F18" s="46">
        <f t="shared" si="4"/>
        <v>0.99913003336180539</v>
      </c>
      <c r="G18" s="47">
        <f t="shared" si="0"/>
        <v>0.50506795299551888</v>
      </c>
      <c r="H18" s="47">
        <f t="shared" si="7"/>
        <v>0.96724089999999974</v>
      </c>
      <c r="I18" s="47">
        <f t="shared" si="5"/>
        <v>0.48852238141654325</v>
      </c>
      <c r="J18" s="47">
        <f t="shared" si="8"/>
        <v>8.4219999999999976E-4</v>
      </c>
      <c r="K18" s="47">
        <f t="shared" si="6"/>
        <v>4.2536823001282587E-4</v>
      </c>
      <c r="L18" s="47">
        <f>1+SUM(I18:I$104) / I17</f>
        <v>19.491082826550283</v>
      </c>
      <c r="M18" s="48">
        <f t="shared" si="1"/>
        <v>7.1853198735700841E-2</v>
      </c>
      <c r="N18" s="78"/>
      <c r="O18" s="65" t="s">
        <v>44</v>
      </c>
      <c r="P18" s="69">
        <v>12</v>
      </c>
      <c r="Q18" s="81"/>
      <c r="R18" s="78"/>
      <c r="S18" s="78"/>
      <c r="T18" s="78"/>
      <c r="U18" s="78"/>
      <c r="V18" s="78"/>
      <c r="W18" s="78"/>
      <c r="X18" s="78"/>
      <c r="Y18" s="80"/>
    </row>
    <row r="19" spans="1:25" ht="16.5" thickBot="1">
      <c r="A19" s="77">
        <v>15</v>
      </c>
      <c r="B19" s="46">
        <v>14</v>
      </c>
      <c r="C19" s="46">
        <v>9672409</v>
      </c>
      <c r="D19" s="46">
        <f t="shared" si="2"/>
        <v>8608</v>
      </c>
      <c r="E19" s="46">
        <f t="shared" si="3"/>
        <v>8.8995409520006852E-4</v>
      </c>
      <c r="F19" s="46">
        <f t="shared" si="4"/>
        <v>0.9991100459047999</v>
      </c>
      <c r="G19" s="47">
        <f t="shared" si="0"/>
        <v>0.48101709809097021</v>
      </c>
      <c r="H19" s="47">
        <f t="shared" si="7"/>
        <v>0.96638009999999974</v>
      </c>
      <c r="I19" s="47">
        <f t="shared" si="5"/>
        <v>0.46484535135486149</v>
      </c>
      <c r="J19" s="47">
        <f t="shared" si="8"/>
        <v>8.6079999999999967E-4</v>
      </c>
      <c r="K19" s="47">
        <f t="shared" si="6"/>
        <v>4.14059518036707E-4</v>
      </c>
      <c r="L19" s="47">
        <f>1+SUM(I19:I$104) / I18</f>
        <v>19.432542631662638</v>
      </c>
      <c r="M19" s="48">
        <f t="shared" si="1"/>
        <v>7.4640827063683912E-2</v>
      </c>
      <c r="N19" s="78"/>
      <c r="O19" s="70" t="s">
        <v>45</v>
      </c>
      <c r="P19" s="71">
        <f xml:space="preserve"> (i*d)/(im*dm)</f>
        <v>1.0001970112199394</v>
      </c>
      <c r="Q19" s="81"/>
      <c r="R19" s="54" t="s">
        <v>67</v>
      </c>
      <c r="S19" s="52" t="s">
        <v>11</v>
      </c>
      <c r="T19" s="51" t="s">
        <v>69</v>
      </c>
      <c r="U19" s="78"/>
      <c r="V19" s="78"/>
      <c r="W19" s="82"/>
      <c r="X19" s="78"/>
      <c r="Y19" s="80"/>
    </row>
    <row r="20" spans="1:25" ht="15.75">
      <c r="A20" s="77">
        <v>16</v>
      </c>
      <c r="B20" s="46">
        <v>15</v>
      </c>
      <c r="C20" s="46">
        <v>9663801</v>
      </c>
      <c r="D20" s="46">
        <f t="shared" si="2"/>
        <v>8794</v>
      </c>
      <c r="E20" s="46">
        <f t="shared" si="3"/>
        <v>9.099939040549366E-4</v>
      </c>
      <c r="F20" s="46">
        <f t="shared" si="4"/>
        <v>0.99909000609594512</v>
      </c>
      <c r="G20" s="47">
        <f t="shared" si="0"/>
        <v>0.45811152199140021</v>
      </c>
      <c r="H20" s="47">
        <f t="shared" si="7"/>
        <v>0.96550069999999977</v>
      </c>
      <c r="I20" s="47">
        <f t="shared" si="5"/>
        <v>0.44230699516076216</v>
      </c>
      <c r="J20" s="47">
        <f t="shared" si="8"/>
        <v>8.793999999999998E-4</v>
      </c>
      <c r="K20" s="47">
        <f t="shared" si="6"/>
        <v>4.0286327243923723E-4</v>
      </c>
      <c r="L20" s="47">
        <f>1+SUM(I20:I$104) / I19</f>
        <v>19.371409428396369</v>
      </c>
      <c r="M20" s="48">
        <f t="shared" si="1"/>
        <v>7.7551931981125311E-2</v>
      </c>
      <c r="N20" s="78"/>
      <c r="O20" s="65" t="s">
        <v>59</v>
      </c>
      <c r="P20" s="67">
        <f xml:space="preserve"> (i-im)/(im*dm)</f>
        <v>0.46650801962315158</v>
      </c>
      <c r="Q20" s="81"/>
      <c r="R20" s="78"/>
      <c r="S20" s="57">
        <f>'Life Insurance Pricing'!F26</f>
        <v>19055.908440578656</v>
      </c>
      <c r="T20" s="59">
        <f>'Life Insurance Pricing'!F28</f>
        <v>13046.663551108715</v>
      </c>
      <c r="U20" s="78"/>
      <c r="V20" s="78"/>
      <c r="W20" s="78"/>
      <c r="X20" s="78"/>
      <c r="Y20" s="80"/>
    </row>
    <row r="21" spans="1:25" ht="19.5" thickBot="1">
      <c r="A21" s="77">
        <v>17</v>
      </c>
      <c r="B21" s="46">
        <v>16</v>
      </c>
      <c r="C21" s="46">
        <v>9655007</v>
      </c>
      <c r="D21" s="46">
        <f t="shared" si="2"/>
        <v>8979</v>
      </c>
      <c r="E21" s="46">
        <f t="shared" si="3"/>
        <v>9.2998378975799815E-4</v>
      </c>
      <c r="F21" s="46">
        <f t="shared" si="4"/>
        <v>0.99907001621024205</v>
      </c>
      <c r="G21" s="47">
        <f t="shared" si="0"/>
        <v>0.43629668761085727</v>
      </c>
      <c r="H21" s="47">
        <f t="shared" si="7"/>
        <v>0.96460279999999976</v>
      </c>
      <c r="I21" s="47">
        <f t="shared" si="5"/>
        <v>0.42085300650015811</v>
      </c>
      <c r="J21" s="47">
        <f t="shared" si="8"/>
        <v>8.9789999999999987E-4</v>
      </c>
      <c r="K21" s="47">
        <f t="shared" si="6"/>
        <v>3.9175079580578868E-4</v>
      </c>
      <c r="L21" s="47">
        <f>1+SUM(I21:I$104) / I20</f>
        <v>19.307549652302018</v>
      </c>
      <c r="M21" s="48">
        <f t="shared" si="1"/>
        <v>8.0592873699903977E-2</v>
      </c>
      <c r="N21" s="78"/>
      <c r="O21" s="65" t="s">
        <v>60</v>
      </c>
      <c r="P21" s="67">
        <f xml:space="preserve"> VLOOKUP((x+m),'Life Tables'!B5:M105,2) / VLOOKUP(x,'Life Tables'!B5:M105,2)</f>
        <v>0.98835265870203048</v>
      </c>
      <c r="Q21" s="81"/>
      <c r="R21" s="78"/>
      <c r="S21" s="78"/>
      <c r="T21" s="78"/>
      <c r="U21" s="78"/>
      <c r="V21" s="78"/>
      <c r="W21" s="78"/>
      <c r="X21" s="78"/>
      <c r="Y21" s="80"/>
    </row>
    <row r="22" spans="1:25" ht="18.75" thickBot="1">
      <c r="A22" s="77">
        <v>18</v>
      </c>
      <c r="B22" s="46">
        <v>17</v>
      </c>
      <c r="C22" s="46">
        <v>9646028</v>
      </c>
      <c r="D22" s="46">
        <f t="shared" si="2"/>
        <v>9164</v>
      </c>
      <c r="E22" s="46">
        <f t="shared" si="3"/>
        <v>9.5002834327248477E-4</v>
      </c>
      <c r="F22" s="46">
        <f t="shared" si="4"/>
        <v>0.99904997165672749</v>
      </c>
      <c r="G22" s="47">
        <f t="shared" si="0"/>
        <v>0.41552065486748313</v>
      </c>
      <c r="H22" s="47">
        <f t="shared" si="7"/>
        <v>0.96368639999999972</v>
      </c>
      <c r="I22" s="47">
        <f t="shared" si="5"/>
        <v>0.4004316040148872</v>
      </c>
      <c r="J22" s="47">
        <f t="shared" si="8"/>
        <v>9.1639999999999972E-4</v>
      </c>
      <c r="K22" s="47">
        <f t="shared" si="6"/>
        <v>3.807831281205614E-4</v>
      </c>
      <c r="L22" s="47">
        <f>1+SUM(I22:I$104) / I21</f>
        <v>19.240820786350064</v>
      </c>
      <c r="M22" s="48">
        <f t="shared" si="1"/>
        <v>8.3770438745235154E-2</v>
      </c>
      <c r="N22" s="78"/>
      <c r="O22" s="65" t="s">
        <v>61</v>
      </c>
      <c r="P22" s="67">
        <f>1/(1+i)^m</f>
        <v>0.5568374181775595</v>
      </c>
      <c r="Q22" s="81"/>
      <c r="R22" s="54" t="s">
        <v>68</v>
      </c>
      <c r="S22" s="52" t="s">
        <v>11</v>
      </c>
      <c r="T22" s="51" t="s">
        <v>69</v>
      </c>
      <c r="U22" s="78"/>
      <c r="V22" s="78"/>
      <c r="W22" s="78"/>
      <c r="X22" s="78"/>
      <c r="Y22" s="80"/>
    </row>
    <row r="23" spans="1:25" ht="18.75">
      <c r="A23" s="77">
        <v>19</v>
      </c>
      <c r="B23" s="46">
        <v>18</v>
      </c>
      <c r="C23" s="46">
        <v>9636864</v>
      </c>
      <c r="D23" s="46">
        <f t="shared" si="2"/>
        <v>9348</v>
      </c>
      <c r="E23" s="46">
        <f t="shared" si="3"/>
        <v>9.7002510360216765E-4</v>
      </c>
      <c r="F23" s="46">
        <f t="shared" si="4"/>
        <v>0.99902997489639789</v>
      </c>
      <c r="G23" s="47">
        <f t="shared" si="0"/>
        <v>0.39573395701665059</v>
      </c>
      <c r="H23" s="47">
        <f t="shared" si="7"/>
        <v>0.96275159999999982</v>
      </c>
      <c r="I23" s="47">
        <f t="shared" si="5"/>
        <v>0.38099350029211154</v>
      </c>
      <c r="J23" s="47">
        <f t="shared" si="8"/>
        <v>9.3479999999999974E-4</v>
      </c>
      <c r="K23" s="47">
        <f t="shared" si="6"/>
        <v>3.6993210301916488E-4</v>
      </c>
      <c r="L23" s="47">
        <f>1+SUM(I23:I$104) / I22</f>
        <v>19.17107489018424</v>
      </c>
      <c r="M23" s="48">
        <f t="shared" si="1"/>
        <v>8.7091671895988654E-2</v>
      </c>
      <c r="N23" s="78"/>
      <c r="O23" s="65" t="s">
        <v>62</v>
      </c>
      <c r="P23" s="67">
        <f>mPx*vm</f>
        <v>0.55035174272056531</v>
      </c>
      <c r="Q23" s="81"/>
      <c r="R23" s="78"/>
      <c r="S23" s="57">
        <f>'Life Insurance Pricing'!G26</f>
        <v>1624.4278567968588</v>
      </c>
      <c r="T23" s="59">
        <f>'Life Insurance Pricing'!G28</f>
        <v>1112.1675871168104</v>
      </c>
      <c r="U23" s="78"/>
      <c r="V23" s="78"/>
      <c r="W23" s="78"/>
      <c r="X23" s="78"/>
      <c r="Y23" s="80"/>
    </row>
    <row r="24" spans="1:25" ht="19.5" thickBot="1">
      <c r="A24" s="77">
        <v>20</v>
      </c>
      <c r="B24" s="46">
        <v>19</v>
      </c>
      <c r="C24" s="46">
        <v>9627516</v>
      </c>
      <c r="D24" s="46">
        <f t="shared" si="2"/>
        <v>9628</v>
      </c>
      <c r="E24" s="46">
        <f t="shared" si="3"/>
        <v>1.0000502725729045E-3</v>
      </c>
      <c r="F24" s="46">
        <f t="shared" si="4"/>
        <v>0.99899994972742712</v>
      </c>
      <c r="G24" s="47">
        <f t="shared" si="0"/>
        <v>0.37688948287300061</v>
      </c>
      <c r="H24" s="47">
        <f t="shared" si="7"/>
        <v>0.96178879999999989</v>
      </c>
      <c r="I24" s="47">
        <f t="shared" si="5"/>
        <v>0.3624880834650438</v>
      </c>
      <c r="J24" s="47">
        <f t="shared" si="8"/>
        <v>9.6279999999999977E-4</v>
      </c>
      <c r="K24" s="47">
        <f t="shared" si="6"/>
        <v>3.6286919411012488E-4</v>
      </c>
      <c r="L24" s="47">
        <f>1+SUM(I24:I$104) / I23</f>
        <v>19.098154323820022</v>
      </c>
      <c r="M24" s="48">
        <f t="shared" si="1"/>
        <v>9.0564079818094223E-2</v>
      </c>
      <c r="N24" s="78"/>
      <c r="O24" s="72" t="s">
        <v>54</v>
      </c>
      <c r="P24" s="73">
        <f xml:space="preserve">  VLOOKUP((x+m),B4:M104,12)</f>
        <v>0.11031240564162736</v>
      </c>
      <c r="Q24" s="78"/>
      <c r="R24" s="78"/>
      <c r="S24" s="78"/>
      <c r="T24" s="78"/>
      <c r="U24" s="78"/>
      <c r="V24" s="78"/>
      <c r="W24" s="78"/>
      <c r="X24" s="78"/>
      <c r="Y24" s="80"/>
    </row>
    <row r="25" spans="1:25">
      <c r="A25" s="77">
        <v>21</v>
      </c>
      <c r="B25" s="46">
        <v>20</v>
      </c>
      <c r="C25" s="46">
        <v>9617888</v>
      </c>
      <c r="D25" s="46">
        <f t="shared" si="2"/>
        <v>9906</v>
      </c>
      <c r="E25" s="46">
        <f t="shared" si="3"/>
        <v>1.0299558489348182E-3</v>
      </c>
      <c r="F25" s="46">
        <f t="shared" si="4"/>
        <v>0.99897004415106516</v>
      </c>
      <c r="G25" s="47">
        <f t="shared" si="0"/>
        <v>0.35894236464095297</v>
      </c>
      <c r="H25" s="47">
        <f t="shared" si="7"/>
        <v>0.96079819999999982</v>
      </c>
      <c r="I25" s="47">
        <f t="shared" si="5"/>
        <v>0.3448711778507712</v>
      </c>
      <c r="J25" s="47">
        <f t="shared" si="8"/>
        <v>9.905999999999999E-4</v>
      </c>
      <c r="K25" s="47">
        <f t="shared" si="6"/>
        <v>3.5556830641332799E-4</v>
      </c>
      <c r="L25" s="47">
        <f>1+SUM(I25:I$104) / I24</f>
        <v>19.022085081381562</v>
      </c>
      <c r="M25" s="48">
        <f t="shared" si="1"/>
        <v>9.4186424696116156E-2</v>
      </c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83"/>
    </row>
    <row r="26" spans="1:25">
      <c r="A26" s="77">
        <v>22</v>
      </c>
      <c r="B26" s="46">
        <v>21</v>
      </c>
      <c r="C26" s="46">
        <v>9607982</v>
      </c>
      <c r="D26" s="46">
        <f t="shared" si="2"/>
        <v>10184</v>
      </c>
      <c r="E26" s="46">
        <f t="shared" si="3"/>
        <v>1.0599520273872286E-3</v>
      </c>
      <c r="F26" s="46">
        <f t="shared" si="4"/>
        <v>0.99894004797261282</v>
      </c>
      <c r="G26" s="47">
        <f t="shared" si="0"/>
        <v>0.3418498710866219</v>
      </c>
      <c r="H26" s="47">
        <f t="shared" si="7"/>
        <v>0.95977979999999985</v>
      </c>
      <c r="I26" s="47">
        <f t="shared" si="5"/>
        <v>0.32810060090154369</v>
      </c>
      <c r="J26" s="47">
        <f t="shared" si="8"/>
        <v>1.0183999999999998E-3</v>
      </c>
      <c r="K26" s="47">
        <f t="shared" si="6"/>
        <v>3.4813990871461568E-4</v>
      </c>
      <c r="L26" s="47">
        <f>1+SUM(I26:I$104) / I25</f>
        <v>18.942699479574244</v>
      </c>
      <c r="M26" s="48">
        <f t="shared" si="1"/>
        <v>9.7966691448845511E-2</v>
      </c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80"/>
    </row>
    <row r="27" spans="1:25">
      <c r="A27" s="77">
        <v>23</v>
      </c>
      <c r="B27" s="46">
        <v>22</v>
      </c>
      <c r="C27" s="46">
        <v>9597798</v>
      </c>
      <c r="D27" s="46">
        <f t="shared" si="2"/>
        <v>10558</v>
      </c>
      <c r="E27" s="46">
        <f t="shared" si="3"/>
        <v>1.1000439892567024E-3</v>
      </c>
      <c r="F27" s="46">
        <f t="shared" si="4"/>
        <v>0.99889995601074333</v>
      </c>
      <c r="G27" s="47">
        <f t="shared" si="0"/>
        <v>0.32557130579678267</v>
      </c>
      <c r="H27" s="47">
        <f t="shared" si="7"/>
        <v>0.95872399999999991</v>
      </c>
      <c r="I27" s="47">
        <f t="shared" si="5"/>
        <v>0.31213302457871467</v>
      </c>
      <c r="J27" s="47">
        <f t="shared" si="8"/>
        <v>1.0557999999999998E-3</v>
      </c>
      <c r="K27" s="47">
        <f t="shared" si="6"/>
        <v>3.4373818466024305E-4</v>
      </c>
      <c r="L27" s="47">
        <f>1+SUM(I27:I$104) / I26</f>
        <v>18.85982496325893</v>
      </c>
      <c r="M27" s="48">
        <f t="shared" si="1"/>
        <v>0.10191309698767004</v>
      </c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80"/>
    </row>
    <row r="28" spans="1:25">
      <c r="A28" s="77">
        <v>24</v>
      </c>
      <c r="B28" s="46">
        <v>23</v>
      </c>
      <c r="C28" s="46">
        <v>9587240</v>
      </c>
      <c r="D28" s="46">
        <f t="shared" si="2"/>
        <v>10929</v>
      </c>
      <c r="E28" s="46">
        <f t="shared" si="3"/>
        <v>1.139952687113288E-3</v>
      </c>
      <c r="F28" s="46">
        <f t="shared" si="4"/>
        <v>0.99886004731288669</v>
      </c>
      <c r="G28" s="47">
        <f t="shared" si="0"/>
        <v>0.31006791028265024</v>
      </c>
      <c r="H28" s="47">
        <f t="shared" si="7"/>
        <v>0.95763109999999985</v>
      </c>
      <c r="I28" s="47">
        <f t="shared" si="5"/>
        <v>0.29693067399867562</v>
      </c>
      <c r="J28" s="47">
        <f t="shared" si="8"/>
        <v>1.0928999999999997E-3</v>
      </c>
      <c r="K28" s="47">
        <f t="shared" si="6"/>
        <v>3.3887321914790838E-4</v>
      </c>
      <c r="L28" s="47">
        <f>1+SUM(I28:I$104) / I27</f>
        <v>18.773467851889858</v>
      </c>
      <c r="M28" s="48">
        <f t="shared" si="1"/>
        <v>0.10602534038619726</v>
      </c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80"/>
    </row>
    <row r="29" spans="1:25">
      <c r="A29" s="77">
        <v>25</v>
      </c>
      <c r="B29" s="46">
        <v>24</v>
      </c>
      <c r="C29" s="46">
        <v>9576311</v>
      </c>
      <c r="D29" s="46">
        <f t="shared" si="2"/>
        <v>11300</v>
      </c>
      <c r="E29" s="46">
        <f t="shared" si="3"/>
        <v>1.1799950941442901E-3</v>
      </c>
      <c r="F29" s="46">
        <f t="shared" si="4"/>
        <v>0.99882000490585576</v>
      </c>
      <c r="G29" s="47">
        <f t="shared" si="0"/>
        <v>0.29530277169776209</v>
      </c>
      <c r="H29" s="47">
        <f t="shared" si="7"/>
        <v>0.95650109999999988</v>
      </c>
      <c r="I29" s="47">
        <f t="shared" si="5"/>
        <v>0.28245742596195828</v>
      </c>
      <c r="J29" s="47">
        <f t="shared" si="8"/>
        <v>1.1299999999999999E-3</v>
      </c>
      <c r="K29" s="47">
        <f t="shared" si="6"/>
        <v>3.3369213201847115E-4</v>
      </c>
      <c r="L29" s="47">
        <f>1+SUM(I29:I$104) / I28</f>
        <v>18.683439481525827</v>
      </c>
      <c r="M29" s="48">
        <f t="shared" si="1"/>
        <v>0.11031240564162736</v>
      </c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80"/>
    </row>
    <row r="30" spans="1:25">
      <c r="A30" s="77">
        <v>26</v>
      </c>
      <c r="B30" s="46">
        <v>25</v>
      </c>
      <c r="C30" s="46">
        <v>9565011</v>
      </c>
      <c r="D30" s="46">
        <f t="shared" si="2"/>
        <v>11669</v>
      </c>
      <c r="E30" s="46">
        <f t="shared" si="3"/>
        <v>1.2199672326566064E-3</v>
      </c>
      <c r="F30" s="46">
        <f t="shared" si="4"/>
        <v>0.9987800327673434</v>
      </c>
      <c r="G30" s="47">
        <f t="shared" si="0"/>
        <v>0.28124073495024959</v>
      </c>
      <c r="H30" s="47">
        <f t="shared" si="7"/>
        <v>0.95533419999999991</v>
      </c>
      <c r="I30" s="47">
        <f t="shared" si="5"/>
        <v>0.26867889253110872</v>
      </c>
      <c r="J30" s="47">
        <f t="shared" si="8"/>
        <v>1.1668999999999998E-3</v>
      </c>
      <c r="K30" s="47">
        <f t="shared" si="6"/>
        <v>3.281798136134462E-4</v>
      </c>
      <c r="L30" s="47">
        <f>1+SUM(I30:I$104) / I29</f>
        <v>18.589547029899762</v>
      </c>
      <c r="M30" s="48">
        <f t="shared" si="1"/>
        <v>0.11478347476667805</v>
      </c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80"/>
    </row>
    <row r="31" spans="1:25">
      <c r="A31" s="77">
        <v>27</v>
      </c>
      <c r="B31" s="46">
        <v>26</v>
      </c>
      <c r="C31" s="46">
        <v>9553342</v>
      </c>
      <c r="D31" s="46">
        <f t="shared" si="2"/>
        <v>12133</v>
      </c>
      <c r="E31" s="46">
        <f t="shared" si="3"/>
        <v>1.270026761315569E-3</v>
      </c>
      <c r="F31" s="46">
        <f t="shared" si="4"/>
        <v>0.9987299732386844</v>
      </c>
      <c r="G31" s="47">
        <f t="shared" si="0"/>
        <v>0.2678483190002377</v>
      </c>
      <c r="H31" s="47">
        <f t="shared" si="7"/>
        <v>0.95412089999999983</v>
      </c>
      <c r="I31" s="47">
        <f t="shared" si="5"/>
        <v>0.25555967918799383</v>
      </c>
      <c r="J31" s="47">
        <f t="shared" si="8"/>
        <v>1.2133000000000001E-3</v>
      </c>
      <c r="K31" s="47">
        <f t="shared" si="6"/>
        <v>3.2498036544298842E-4</v>
      </c>
      <c r="L31" s="47">
        <f>1+SUM(I31:I$104) / I30</f>
        <v>18.491583507353663</v>
      </c>
      <c r="M31" s="48">
        <f t="shared" si="1"/>
        <v>0.11944840441173032</v>
      </c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80"/>
    </row>
    <row r="32" spans="1:25">
      <c r="A32" s="77">
        <v>28</v>
      </c>
      <c r="B32" s="46">
        <v>27</v>
      </c>
      <c r="C32" s="46">
        <v>9541209</v>
      </c>
      <c r="D32" s="46">
        <f t="shared" si="2"/>
        <v>12690</v>
      </c>
      <c r="E32" s="46">
        <f t="shared" si="3"/>
        <v>1.3300201263802102E-3</v>
      </c>
      <c r="F32" s="46">
        <f t="shared" si="4"/>
        <v>0.99866997987361983</v>
      </c>
      <c r="G32" s="47">
        <f t="shared" si="0"/>
        <v>0.25509363714308358</v>
      </c>
      <c r="H32" s="47">
        <f t="shared" si="7"/>
        <v>0.95285189999999986</v>
      </c>
      <c r="I32" s="47">
        <f t="shared" si="5"/>
        <v>0.24306645682969774</v>
      </c>
      <c r="J32" s="47">
        <f t="shared" si="8"/>
        <v>1.2689999999999997E-3</v>
      </c>
      <c r="K32" s="47">
        <f t="shared" si="6"/>
        <v>3.2371382553457299E-4</v>
      </c>
      <c r="L32" s="47">
        <f>1+SUM(I32:I$104) / I31</f>
        <v>18.389517862534458</v>
      </c>
      <c r="M32" s="48">
        <f t="shared" si="1"/>
        <v>0.12430867321264494</v>
      </c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80"/>
    </row>
    <row r="33" spans="1:25">
      <c r="A33" s="77">
        <v>29</v>
      </c>
      <c r="B33" s="46">
        <v>28</v>
      </c>
      <c r="C33" s="46">
        <v>9528519</v>
      </c>
      <c r="D33" s="46">
        <f t="shared" si="2"/>
        <v>13245</v>
      </c>
      <c r="E33" s="46">
        <f t="shared" si="3"/>
        <v>1.3900376333405014E-3</v>
      </c>
      <c r="F33" s="46">
        <f t="shared" si="4"/>
        <v>0.99860996236665955</v>
      </c>
      <c r="G33" s="47">
        <f t="shared" si="0"/>
        <v>0.24294632108865097</v>
      </c>
      <c r="H33" s="47">
        <f t="shared" si="7"/>
        <v>0.95152739999999991</v>
      </c>
      <c r="I33" s="47">
        <f t="shared" si="5"/>
        <v>0.2311700812450492</v>
      </c>
      <c r="J33" s="47">
        <f t="shared" si="8"/>
        <v>1.3244999999999999E-3</v>
      </c>
      <c r="K33" s="47">
        <f t="shared" si="6"/>
        <v>3.2178240228191818E-4</v>
      </c>
      <c r="L33" s="47">
        <f>1+SUM(I33:I$104) / I32</f>
        <v>18.283310927171176</v>
      </c>
      <c r="M33" s="48">
        <f t="shared" si="1"/>
        <v>0.12936614632518217</v>
      </c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80"/>
    </row>
    <row r="34" spans="1:25">
      <c r="A34" s="77">
        <v>30</v>
      </c>
      <c r="B34" s="46">
        <v>29</v>
      </c>
      <c r="C34" s="46">
        <v>9515274</v>
      </c>
      <c r="D34" s="46">
        <f t="shared" si="2"/>
        <v>13892</v>
      </c>
      <c r="E34" s="46">
        <f t="shared" si="3"/>
        <v>1.4599684675396631E-3</v>
      </c>
      <c r="F34" s="46">
        <f t="shared" si="4"/>
        <v>0.99854003153246029</v>
      </c>
      <c r="G34" s="47">
        <f t="shared" si="0"/>
        <v>0.23137744865585813</v>
      </c>
      <c r="H34" s="47">
        <f t="shared" si="7"/>
        <v>0.95013819999999982</v>
      </c>
      <c r="I34" s="47">
        <f t="shared" si="5"/>
        <v>0.21984055258646942</v>
      </c>
      <c r="J34" s="47">
        <f t="shared" si="8"/>
        <v>1.3891999999999999E-3</v>
      </c>
      <c r="K34" s="47">
        <f t="shared" si="6"/>
        <v>3.2142955167271812E-4</v>
      </c>
      <c r="L34" s="47">
        <f>1+SUM(I34:I$104) / I33</f>
        <v>18.172737262225045</v>
      </c>
      <c r="M34" s="48">
        <f t="shared" si="1"/>
        <v>0.13463155894166456</v>
      </c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80"/>
    </row>
    <row r="35" spans="1:25">
      <c r="A35" s="77">
        <v>31</v>
      </c>
      <c r="B35" s="46">
        <v>30</v>
      </c>
      <c r="C35" s="46">
        <v>9501382</v>
      </c>
      <c r="D35" s="46">
        <f t="shared" si="2"/>
        <v>14537</v>
      </c>
      <c r="E35" s="46">
        <f t="shared" si="3"/>
        <v>1.5299879533314205E-3</v>
      </c>
      <c r="F35" s="46">
        <f t="shared" si="4"/>
        <v>0.99847001204666863</v>
      </c>
      <c r="G35" s="47">
        <f t="shared" si="0"/>
        <v>0.220359474910341</v>
      </c>
      <c r="H35" s="47">
        <f t="shared" si="7"/>
        <v>0.94868449999999982</v>
      </c>
      <c r="I35" s="47">
        <f t="shared" si="5"/>
        <v>0.20905161827557936</v>
      </c>
      <c r="J35" s="47">
        <f t="shared" si="8"/>
        <v>1.4536999999999996E-3</v>
      </c>
      <c r="K35" s="47">
        <f t="shared" si="6"/>
        <v>3.203365686771626E-4</v>
      </c>
      <c r="L35" s="47">
        <f>1+SUM(I35:I$104) / I34</f>
        <v>18.057737853197057</v>
      </c>
      <c r="M35" s="48">
        <f t="shared" si="1"/>
        <v>0.14010772127633064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80"/>
    </row>
    <row r="36" spans="1:25">
      <c r="A36" s="77">
        <v>32</v>
      </c>
      <c r="B36" s="46">
        <v>31</v>
      </c>
      <c r="C36" s="46">
        <v>9486845</v>
      </c>
      <c r="D36" s="46">
        <f t="shared" si="2"/>
        <v>15274</v>
      </c>
      <c r="E36" s="46">
        <f t="shared" si="3"/>
        <v>1.6100189262078172E-3</v>
      </c>
      <c r="F36" s="46">
        <f t="shared" si="4"/>
        <v>0.99838998107379218</v>
      </c>
      <c r="G36" s="47">
        <f t="shared" si="0"/>
        <v>0.20986616658127716</v>
      </c>
      <c r="H36" s="47">
        <f t="shared" si="7"/>
        <v>0.94715709999999986</v>
      </c>
      <c r="I36" s="47">
        <f t="shared" si="5"/>
        <v>0.19877622972723935</v>
      </c>
      <c r="J36" s="47">
        <f t="shared" si="8"/>
        <v>1.5273999999999997E-3</v>
      </c>
      <c r="K36" s="47">
        <f t="shared" si="6"/>
        <v>3.205495828362427E-4</v>
      </c>
      <c r="L36" s="47">
        <f>1+SUM(I36:I$104) / I35</f>
        <v>17.938069776521012</v>
      </c>
      <c r="M36" s="48">
        <f t="shared" si="1"/>
        <v>0.1458062011180471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80"/>
    </row>
    <row r="37" spans="1:25">
      <c r="A37" s="77">
        <v>33</v>
      </c>
      <c r="B37" s="46">
        <v>32</v>
      </c>
      <c r="C37" s="46">
        <v>9471571</v>
      </c>
      <c r="D37" s="46">
        <f t="shared" si="2"/>
        <v>16102</v>
      </c>
      <c r="E37" s="46">
        <f t="shared" si="3"/>
        <v>1.7000347671996547E-3</v>
      </c>
      <c r="F37" s="46">
        <f t="shared" si="4"/>
        <v>0.99829996523280029</v>
      </c>
      <c r="G37" s="47">
        <f t="shared" ref="G37:G68" si="9" xml:space="preserve"> 1/(1+i)^A37</f>
        <v>0.19987253960121634</v>
      </c>
      <c r="H37" s="47">
        <f t="shared" si="7"/>
        <v>0.94554689999999986</v>
      </c>
      <c r="I37" s="47">
        <f t="shared" si="5"/>
        <v>0.18898886021505731</v>
      </c>
      <c r="J37" s="47">
        <f t="shared" si="8"/>
        <v>1.6101999999999998E-3</v>
      </c>
      <c r="K37" s="47">
        <f t="shared" si="6"/>
        <v>3.2183476326587852E-4</v>
      </c>
      <c r="L37" s="47">
        <f>1+SUM(I37:I$104) / I36</f>
        <v>17.813653584763443</v>
      </c>
      <c r="M37" s="48">
        <f t="shared" ref="M37:M68" si="10" xml:space="preserve"> 1 - d * L37</f>
        <v>0.1517307816779313</v>
      </c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80"/>
    </row>
    <row r="38" spans="1:25">
      <c r="A38" s="77">
        <v>34</v>
      </c>
      <c r="B38" s="46">
        <v>33</v>
      </c>
      <c r="C38" s="46">
        <v>9455469</v>
      </c>
      <c r="D38" s="46">
        <f t="shared" si="2"/>
        <v>16925</v>
      </c>
      <c r="E38" s="46">
        <f t="shared" si="3"/>
        <v>1.7899693817408739E-3</v>
      </c>
      <c r="F38" s="46">
        <f t="shared" si="4"/>
        <v>0.99821003061825908</v>
      </c>
      <c r="G38" s="47">
        <f t="shared" si="9"/>
        <v>0.19035479962020604</v>
      </c>
      <c r="H38" s="47">
        <f t="shared" si="7"/>
        <v>0.94385439999999976</v>
      </c>
      <c r="I38" s="47">
        <f t="shared" si="5"/>
        <v>0.17966721518264975</v>
      </c>
      <c r="J38" s="47">
        <f t="shared" si="8"/>
        <v>1.6924999999999998E-3</v>
      </c>
      <c r="K38" s="47">
        <f t="shared" si="6"/>
        <v>3.2217549835719867E-4</v>
      </c>
      <c r="L38" s="47">
        <f>1+SUM(I38:I$104) / I37</f>
        <v>17.684400359449754</v>
      </c>
      <c r="M38" s="48">
        <f t="shared" si="10"/>
        <v>0.15788569716905942</v>
      </c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80"/>
    </row>
    <row r="39" spans="1:25">
      <c r="A39" s="77">
        <v>35</v>
      </c>
      <c r="B39" s="46">
        <v>34</v>
      </c>
      <c r="C39" s="46">
        <v>9438544</v>
      </c>
      <c r="D39" s="46">
        <f t="shared" si="2"/>
        <v>17933</v>
      </c>
      <c r="E39" s="46">
        <f t="shared" si="3"/>
        <v>1.89997525041998E-3</v>
      </c>
      <c r="F39" s="46">
        <f t="shared" si="4"/>
        <v>0.99810002474958004</v>
      </c>
      <c r="G39" s="47">
        <f t="shared" si="9"/>
        <v>0.18129028535257716</v>
      </c>
      <c r="H39" s="47">
        <f t="shared" si="7"/>
        <v>0.94206109999999976</v>
      </c>
      <c r="I39" s="47">
        <f t="shared" si="5"/>
        <v>0.17078652563856267</v>
      </c>
      <c r="J39" s="47">
        <f t="shared" si="8"/>
        <v>1.7932999999999996E-3</v>
      </c>
      <c r="K39" s="47">
        <f t="shared" si="6"/>
        <v>3.2510786872277654E-4</v>
      </c>
      <c r="L39" s="47">
        <f>1+SUM(I39:I$104) / I38</f>
        <v>17.5500344016497</v>
      </c>
      <c r="M39" s="48">
        <f t="shared" si="10"/>
        <v>0.16428407611191909</v>
      </c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80"/>
    </row>
    <row r="40" spans="1:25">
      <c r="A40" s="77">
        <v>36</v>
      </c>
      <c r="B40" s="46">
        <v>35</v>
      </c>
      <c r="C40" s="46">
        <v>9420611</v>
      </c>
      <c r="D40" s="46">
        <f t="shared" si="2"/>
        <v>18935</v>
      </c>
      <c r="E40" s="46">
        <f t="shared" si="3"/>
        <v>2.0099545560261431E-3</v>
      </c>
      <c r="F40" s="46">
        <f t="shared" si="4"/>
        <v>0.99799004544397385</v>
      </c>
      <c r="G40" s="47">
        <f t="shared" si="9"/>
        <v>0.17265741462150208</v>
      </c>
      <c r="H40" s="47">
        <f t="shared" si="7"/>
        <v>0.94016759999999977</v>
      </c>
      <c r="I40" s="47">
        <f t="shared" si="5"/>
        <v>0.16232690712690248</v>
      </c>
      <c r="J40" s="47">
        <f t="shared" si="8"/>
        <v>1.8934999999999996E-3</v>
      </c>
      <c r="K40" s="47">
        <f t="shared" si="6"/>
        <v>3.2692681458581412E-4</v>
      </c>
      <c r="L40" s="47">
        <f>1+SUM(I40:I$104) / I39</f>
        <v>17.410615860962587</v>
      </c>
      <c r="M40" s="48">
        <f t="shared" si="10"/>
        <v>0.17092305423987686</v>
      </c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80"/>
    </row>
    <row r="41" spans="1:25">
      <c r="A41" s="77">
        <v>37</v>
      </c>
      <c r="B41" s="46">
        <v>36</v>
      </c>
      <c r="C41" s="46">
        <v>9401676</v>
      </c>
      <c r="D41" s="46">
        <f t="shared" si="2"/>
        <v>20120</v>
      </c>
      <c r="E41" s="46">
        <f t="shared" si="3"/>
        <v>2.1400439666289287E-3</v>
      </c>
      <c r="F41" s="46">
        <f t="shared" si="4"/>
        <v>0.99785995603337108</v>
      </c>
      <c r="G41" s="47">
        <f t="shared" si="9"/>
        <v>0.1644356329728591</v>
      </c>
      <c r="H41" s="47">
        <f t="shared" si="7"/>
        <v>0.93815559999999976</v>
      </c>
      <c r="I41" s="47">
        <f t="shared" si="5"/>
        <v>0.15426620991303236</v>
      </c>
      <c r="J41" s="47">
        <f t="shared" si="8"/>
        <v>2.0119999999999995E-3</v>
      </c>
      <c r="K41" s="47">
        <f t="shared" si="6"/>
        <v>3.3084449354139244E-4</v>
      </c>
      <c r="L41" s="47">
        <f>1+SUM(I41:I$104) / I40</f>
        <v>17.265850228340827</v>
      </c>
      <c r="M41" s="48">
        <f t="shared" si="10"/>
        <v>0.17781665579329398</v>
      </c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80"/>
    </row>
    <row r="42" spans="1:25">
      <c r="A42" s="77">
        <v>38</v>
      </c>
      <c r="B42" s="46">
        <v>37</v>
      </c>
      <c r="C42" s="46">
        <v>9381556</v>
      </c>
      <c r="D42" s="46">
        <f t="shared" si="2"/>
        <v>21390</v>
      </c>
      <c r="E42" s="46">
        <f t="shared" si="3"/>
        <v>2.2800055769000367E-3</v>
      </c>
      <c r="F42" s="46">
        <f t="shared" si="4"/>
        <v>0.9977199944231</v>
      </c>
      <c r="G42" s="47">
        <f t="shared" si="9"/>
        <v>0.15660536473605632</v>
      </c>
      <c r="H42" s="47">
        <f t="shared" si="7"/>
        <v>0.93601659999999975</v>
      </c>
      <c r="I42" s="47">
        <f t="shared" si="5"/>
        <v>0.14658522104200331</v>
      </c>
      <c r="J42" s="47">
        <f t="shared" si="8"/>
        <v>2.1389999999999994E-3</v>
      </c>
      <c r="K42" s="47">
        <f t="shared" si="6"/>
        <v>3.349788751704244E-4</v>
      </c>
      <c r="L42" s="47">
        <f>1+SUM(I42:I$104) / I41</f>
        <v>17.115771242740102</v>
      </c>
      <c r="M42" s="48">
        <f t="shared" si="10"/>
        <v>0.18496327415523328</v>
      </c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80"/>
    </row>
    <row r="43" spans="1:25">
      <c r="A43" s="77">
        <v>39</v>
      </c>
      <c r="B43" s="46">
        <v>38</v>
      </c>
      <c r="C43" s="46">
        <v>9360166</v>
      </c>
      <c r="D43" s="46">
        <f t="shared" si="2"/>
        <v>22745</v>
      </c>
      <c r="E43" s="46">
        <f t="shared" si="3"/>
        <v>2.4299782717528725E-3</v>
      </c>
      <c r="F43" s="46">
        <f t="shared" si="4"/>
        <v>0.99757002172824716</v>
      </c>
      <c r="G43" s="47">
        <f t="shared" si="9"/>
        <v>0.14914796641529171</v>
      </c>
      <c r="H43" s="47">
        <f t="shared" si="7"/>
        <v>0.9337420999999998</v>
      </c>
      <c r="I43" s="47">
        <f t="shared" si="5"/>
        <v>0.13926573537134393</v>
      </c>
      <c r="J43" s="47">
        <f t="shared" si="8"/>
        <v>2.2744999999999992E-3</v>
      </c>
      <c r="K43" s="47">
        <f t="shared" si="6"/>
        <v>3.3923704961158089E-4</v>
      </c>
      <c r="L43" s="47">
        <f>1+SUM(I43:I$104) / I42</f>
        <v>16.960229222088966</v>
      </c>
      <c r="M43" s="48">
        <f t="shared" si="10"/>
        <v>0.19237003704338262</v>
      </c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80"/>
    </row>
    <row r="44" spans="1:25">
      <c r="A44" s="77">
        <v>40</v>
      </c>
      <c r="B44" s="46">
        <v>39</v>
      </c>
      <c r="C44" s="46">
        <v>9337421</v>
      </c>
      <c r="D44" s="46">
        <f t="shared" si="2"/>
        <v>24277</v>
      </c>
      <c r="E44" s="46">
        <f t="shared" si="3"/>
        <v>2.5999684495322637E-3</v>
      </c>
      <c r="F44" s="46">
        <f t="shared" si="4"/>
        <v>0.99740003155046775</v>
      </c>
      <c r="G44" s="47">
        <f t="shared" si="9"/>
        <v>0.14204568230027784</v>
      </c>
      <c r="H44" s="47">
        <f t="shared" si="7"/>
        <v>0.93131439999999976</v>
      </c>
      <c r="I44" s="47">
        <f t="shared" si="5"/>
        <v>0.13228918938407383</v>
      </c>
      <c r="J44" s="47">
        <f t="shared" si="8"/>
        <v>2.4276999999999992E-3</v>
      </c>
      <c r="K44" s="47">
        <f t="shared" si="6"/>
        <v>3.4484430292038438E-4</v>
      </c>
      <c r="L44" s="47">
        <f>1+SUM(I44:I$104) / I43</f>
        <v>16.799062038933855</v>
      </c>
      <c r="M44" s="48">
        <f t="shared" si="10"/>
        <v>0.20004466481267369</v>
      </c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80"/>
    </row>
    <row r="45" spans="1:25">
      <c r="A45" s="77">
        <v>41</v>
      </c>
      <c r="B45" s="46">
        <v>40</v>
      </c>
      <c r="C45" s="46">
        <v>9313144</v>
      </c>
      <c r="D45" s="46">
        <f t="shared" si="2"/>
        <v>25891</v>
      </c>
      <c r="E45" s="46">
        <f t="shared" si="3"/>
        <v>2.7800493581974037E-3</v>
      </c>
      <c r="F45" s="46">
        <f t="shared" si="4"/>
        <v>0.99721995064180258</v>
      </c>
      <c r="G45" s="47">
        <f t="shared" si="9"/>
        <v>0.13528160219074079</v>
      </c>
      <c r="H45" s="47">
        <f t="shared" si="7"/>
        <v>0.92872529999999975</v>
      </c>
      <c r="I45" s="47">
        <f t="shared" si="5"/>
        <v>0.12563944657907636</v>
      </c>
      <c r="J45" s="47">
        <f t="shared" si="8"/>
        <v>2.5890999999999996E-3</v>
      </c>
      <c r="K45" s="47">
        <f t="shared" si="6"/>
        <v>3.5025759623204689E-4</v>
      </c>
      <c r="L45" s="47">
        <f>1+SUM(I45:I$104) / I44</f>
        <v>16.632258488194314</v>
      </c>
      <c r="M45" s="48">
        <f t="shared" si="10"/>
        <v>0.20798769103836601</v>
      </c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80"/>
    </row>
    <row r="46" spans="1:25">
      <c r="A46" s="77">
        <v>42</v>
      </c>
      <c r="B46" s="46">
        <v>41</v>
      </c>
      <c r="C46" s="46">
        <v>9287253</v>
      </c>
      <c r="D46" s="46">
        <f t="shared" si="2"/>
        <v>27676</v>
      </c>
      <c r="E46" s="46">
        <f t="shared" si="3"/>
        <v>2.9799984990179552E-3</v>
      </c>
      <c r="F46" s="46">
        <f t="shared" si="4"/>
        <v>0.99702000150098202</v>
      </c>
      <c r="G46" s="47">
        <f t="shared" si="9"/>
        <v>0.12883962113403885</v>
      </c>
      <c r="H46" s="47">
        <f t="shared" si="7"/>
        <v>0.92595769999999977</v>
      </c>
      <c r="I46" s="47">
        <f t="shared" si="5"/>
        <v>0.11930003925414598</v>
      </c>
      <c r="J46" s="47">
        <f t="shared" si="8"/>
        <v>2.7675999999999994E-3</v>
      </c>
      <c r="K46" s="47">
        <f t="shared" si="6"/>
        <v>3.5657653545056583E-4</v>
      </c>
      <c r="L46" s="47">
        <f>1+SUM(I46:I$104) / I45</f>
        <v>16.459629996411721</v>
      </c>
      <c r="M46" s="48">
        <f t="shared" si="10"/>
        <v>0.21620809540896568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80"/>
    </row>
    <row r="47" spans="1:25">
      <c r="A47" s="77">
        <v>43</v>
      </c>
      <c r="B47" s="46">
        <v>42</v>
      </c>
      <c r="C47" s="46">
        <v>9259577</v>
      </c>
      <c r="D47" s="46">
        <f t="shared" si="2"/>
        <v>29631</v>
      </c>
      <c r="E47" s="46">
        <f t="shared" si="3"/>
        <v>3.2000381874895583E-3</v>
      </c>
      <c r="F47" s="46">
        <f t="shared" si="4"/>
        <v>0.9967999618125104</v>
      </c>
      <c r="G47" s="47">
        <f t="shared" si="9"/>
        <v>0.12270440108003698</v>
      </c>
      <c r="H47" s="47">
        <f t="shared" si="7"/>
        <v>0.92299459999999978</v>
      </c>
      <c r="I47" s="47">
        <f t="shared" si="5"/>
        <v>0.11325549959310828</v>
      </c>
      <c r="J47" s="47">
        <f t="shared" si="8"/>
        <v>2.9630999999999993E-3</v>
      </c>
      <c r="K47" s="47">
        <f t="shared" si="6"/>
        <v>3.6358541084025752E-4</v>
      </c>
      <c r="L47" s="47">
        <f>1+SUM(I47:I$104) / I46</f>
        <v>16.281129236920641</v>
      </c>
      <c r="M47" s="48">
        <f t="shared" si="10"/>
        <v>0.22470813157520764</v>
      </c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80"/>
    </row>
    <row r="48" spans="1:25">
      <c r="A48" s="77">
        <v>44</v>
      </c>
      <c r="B48" s="46">
        <v>43</v>
      </c>
      <c r="C48" s="46">
        <v>9229946</v>
      </c>
      <c r="D48" s="46">
        <f t="shared" si="2"/>
        <v>31751</v>
      </c>
      <c r="E48" s="46">
        <f t="shared" si="3"/>
        <v>3.439998457195741E-3</v>
      </c>
      <c r="F48" s="46">
        <f t="shared" si="4"/>
        <v>0.99656000154280422</v>
      </c>
      <c r="G48" s="47">
        <f t="shared" si="9"/>
        <v>0.11686133436193999</v>
      </c>
      <c r="H48" s="47">
        <f t="shared" si="7"/>
        <v>0.91981949999999979</v>
      </c>
      <c r="I48" s="47">
        <f t="shared" si="5"/>
        <v>0.10749133414213244</v>
      </c>
      <c r="J48" s="47">
        <f t="shared" si="8"/>
        <v>3.1750999999999993E-3</v>
      </c>
      <c r="K48" s="47">
        <f t="shared" si="6"/>
        <v>3.7104642273259555E-4</v>
      </c>
      <c r="L48" s="47">
        <f>1+SUM(I48:I$104) / I47</f>
        <v>16.096695739826522</v>
      </c>
      <c r="M48" s="48">
        <f t="shared" si="10"/>
        <v>0.23349067905587995</v>
      </c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80"/>
    </row>
    <row r="49" spans="1:25">
      <c r="A49" s="77">
        <v>45</v>
      </c>
      <c r="B49" s="46">
        <v>44</v>
      </c>
      <c r="C49" s="46">
        <v>9198195</v>
      </c>
      <c r="D49" s="46">
        <f t="shared" si="2"/>
        <v>34125</v>
      </c>
      <c r="E49" s="46">
        <f t="shared" si="3"/>
        <v>3.7099670098318205E-3</v>
      </c>
      <c r="F49" s="46">
        <f t="shared" si="4"/>
        <v>0.99629003299016816</v>
      </c>
      <c r="G49" s="47">
        <f t="shared" si="9"/>
        <v>0.1112965089161333</v>
      </c>
      <c r="H49" s="47">
        <f t="shared" si="7"/>
        <v>0.91640699999999975</v>
      </c>
      <c r="I49" s="47">
        <f t="shared" si="5"/>
        <v>0.10199289984630694</v>
      </c>
      <c r="J49" s="47">
        <f t="shared" si="8"/>
        <v>3.4124999999999993E-3</v>
      </c>
      <c r="K49" s="47">
        <f t="shared" si="6"/>
        <v>3.7979933667630478E-4</v>
      </c>
      <c r="L49" s="47">
        <f>1+SUM(I49:I$104) / I48</f>
        <v>15.906247995381735</v>
      </c>
      <c r="M49" s="48">
        <f t="shared" si="10"/>
        <v>0.24255961926753644</v>
      </c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80"/>
    </row>
    <row r="50" spans="1:25">
      <c r="A50" s="77">
        <v>46</v>
      </c>
      <c r="B50" s="46">
        <v>45</v>
      </c>
      <c r="C50" s="46">
        <v>9164070</v>
      </c>
      <c r="D50" s="46">
        <f t="shared" si="2"/>
        <v>36656</v>
      </c>
      <c r="E50" s="46">
        <f t="shared" si="3"/>
        <v>3.999969445890309E-3</v>
      </c>
      <c r="F50" s="46">
        <f t="shared" si="4"/>
        <v>0.99600003055410968</v>
      </c>
      <c r="G50" s="47">
        <f t="shared" si="9"/>
        <v>0.10599667515822221</v>
      </c>
      <c r="H50" s="47">
        <f t="shared" si="7"/>
        <v>0.9127413999999997</v>
      </c>
      <c r="I50" s="47">
        <f t="shared" si="5"/>
        <v>9.6747553679260925E-2</v>
      </c>
      <c r="J50" s="47">
        <f t="shared" si="8"/>
        <v>3.6655999999999993E-3</v>
      </c>
      <c r="K50" s="47">
        <f t="shared" si="6"/>
        <v>3.8854141245997926E-4</v>
      </c>
      <c r="L50" s="47">
        <f>1+SUM(I50:I$104) / I49</f>
        <v>15.709843395879162</v>
      </c>
      <c r="M50" s="48">
        <f t="shared" si="10"/>
        <v>0.25191221924384943</v>
      </c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80"/>
    </row>
    <row r="51" spans="1:25">
      <c r="A51" s="77">
        <v>47</v>
      </c>
      <c r="B51" s="46">
        <v>46</v>
      </c>
      <c r="C51" s="46">
        <v>9127414</v>
      </c>
      <c r="D51" s="46">
        <f t="shared" si="2"/>
        <v>39339</v>
      </c>
      <c r="E51" s="46">
        <f t="shared" si="3"/>
        <v>4.3099830905007708E-3</v>
      </c>
      <c r="F51" s="46">
        <f t="shared" si="4"/>
        <v>0.99569001690949921</v>
      </c>
      <c r="G51" s="47">
        <f t="shared" si="9"/>
        <v>0.10094921443640208</v>
      </c>
      <c r="H51" s="47">
        <f t="shared" si="7"/>
        <v>0.90880749999999966</v>
      </c>
      <c r="I51" s="47">
        <f t="shared" si="5"/>
        <v>9.1743403198910445E-2</v>
      </c>
      <c r="J51" s="47">
        <f t="shared" si="8"/>
        <v>3.9338999999999989E-3</v>
      </c>
      <c r="K51" s="47">
        <f t="shared" si="6"/>
        <v>3.9712411467136203E-4</v>
      </c>
      <c r="L51" s="47">
        <f>1+SUM(I51:I$104) / I50</f>
        <v>15.507364550059641</v>
      </c>
      <c r="M51" s="48">
        <f t="shared" si="10"/>
        <v>0.26155406904477907</v>
      </c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80"/>
    </row>
    <row r="52" spans="1:25">
      <c r="A52" s="77">
        <v>48</v>
      </c>
      <c r="B52" s="46">
        <v>47</v>
      </c>
      <c r="C52" s="46">
        <v>9088075</v>
      </c>
      <c r="D52" s="46">
        <f t="shared" si="2"/>
        <v>42350</v>
      </c>
      <c r="E52" s="46">
        <f t="shared" si="3"/>
        <v>4.6599527402667778E-3</v>
      </c>
      <c r="F52" s="46">
        <f t="shared" si="4"/>
        <v>0.99534004725973324</v>
      </c>
      <c r="G52" s="47">
        <f t="shared" si="9"/>
        <v>9.6142108987049613E-2</v>
      </c>
      <c r="H52" s="47">
        <f t="shared" si="7"/>
        <v>0.90457249999999967</v>
      </c>
      <c r="I52" s="47">
        <f t="shared" si="5"/>
        <v>8.6967507881687903E-2</v>
      </c>
      <c r="J52" s="47">
        <f t="shared" si="8"/>
        <v>4.2349999999999983E-3</v>
      </c>
      <c r="K52" s="47">
        <f t="shared" si="6"/>
        <v>4.0716183156015495E-4</v>
      </c>
      <c r="L52" s="47">
        <f>1+SUM(I52:I$104) / I51</f>
        <v>15.298669785645915</v>
      </c>
      <c r="M52" s="48">
        <f t="shared" si="10"/>
        <v>0.27149191496924219</v>
      </c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80"/>
    </row>
    <row r="53" spans="1:25">
      <c r="A53" s="77">
        <v>49</v>
      </c>
      <c r="B53" s="46">
        <v>48</v>
      </c>
      <c r="C53" s="46">
        <v>9045725</v>
      </c>
      <c r="D53" s="46">
        <f t="shared" si="2"/>
        <v>45590</v>
      </c>
      <c r="E53" s="46">
        <f t="shared" si="3"/>
        <v>5.0399498105458658E-3</v>
      </c>
      <c r="F53" s="46">
        <f t="shared" si="4"/>
        <v>0.9949600501894541</v>
      </c>
      <c r="G53" s="47">
        <f t="shared" si="9"/>
        <v>9.1563913320999626E-2</v>
      </c>
      <c r="H53" s="47">
        <f t="shared" si="7"/>
        <v>0.90001349999999969</v>
      </c>
      <c r="I53" s="47">
        <f t="shared" si="5"/>
        <v>8.2408758101729471E-2</v>
      </c>
      <c r="J53" s="47">
        <f t="shared" si="8"/>
        <v>4.5589999999999988E-3</v>
      </c>
      <c r="K53" s="47">
        <f t="shared" si="6"/>
        <v>4.1743988083043721E-4</v>
      </c>
      <c r="L53" s="47">
        <f>1+SUM(I53:I$104) / I52</f>
        <v>15.083893505804477</v>
      </c>
      <c r="M53" s="48">
        <f t="shared" si="10"/>
        <v>0.28171935686645355</v>
      </c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80"/>
    </row>
    <row r="54" spans="1:25">
      <c r="A54" s="77">
        <v>50</v>
      </c>
      <c r="B54" s="46">
        <v>49</v>
      </c>
      <c r="C54" s="46">
        <v>9000135</v>
      </c>
      <c r="D54" s="46">
        <f t="shared" si="2"/>
        <v>49141</v>
      </c>
      <c r="E54" s="46">
        <f t="shared" si="3"/>
        <v>5.4600292106729512E-3</v>
      </c>
      <c r="F54" s="46">
        <f t="shared" si="4"/>
        <v>0.9945399707893271</v>
      </c>
      <c r="G54" s="47">
        <f t="shared" si="9"/>
        <v>8.7203726972380588E-2</v>
      </c>
      <c r="H54" s="47">
        <f t="shared" si="7"/>
        <v>0.89509939999999977</v>
      </c>
      <c r="I54" s="47">
        <f t="shared" si="5"/>
        <v>7.8056003690741657E-2</v>
      </c>
      <c r="J54" s="47">
        <f t="shared" si="8"/>
        <v>4.9140999999999985E-3</v>
      </c>
      <c r="K54" s="47">
        <f t="shared" si="6"/>
        <v>4.2852783471497531E-4</v>
      </c>
      <c r="L54" s="47">
        <f>1+SUM(I54:I$104) / I53</f>
        <v>14.862996939705111</v>
      </c>
      <c r="M54" s="48">
        <f t="shared" si="10"/>
        <v>0.29223824096642337</v>
      </c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80"/>
    </row>
    <row r="55" spans="1:25">
      <c r="A55" s="77">
        <v>51</v>
      </c>
      <c r="B55" s="46">
        <v>50</v>
      </c>
      <c r="C55" s="46">
        <v>8950994</v>
      </c>
      <c r="D55" s="46">
        <f t="shared" si="2"/>
        <v>52990</v>
      </c>
      <c r="E55" s="46">
        <f t="shared" si="3"/>
        <v>5.9200129058292299E-3</v>
      </c>
      <c r="F55" s="46">
        <f t="shared" si="4"/>
        <v>0.99407998709417078</v>
      </c>
      <c r="G55" s="47">
        <f t="shared" si="9"/>
        <v>8.3051168545124371E-2</v>
      </c>
      <c r="H55" s="47">
        <f t="shared" si="7"/>
        <v>0.88980039999999982</v>
      </c>
      <c r="I55" s="47">
        <f t="shared" si="5"/>
        <v>7.3898962991919073E-2</v>
      </c>
      <c r="J55" s="47">
        <f t="shared" si="8"/>
        <v>5.298999999999999E-3</v>
      </c>
      <c r="K55" s="47">
        <f t="shared" si="6"/>
        <v>4.4008814212061393E-4</v>
      </c>
      <c r="L55" s="47">
        <f>1+SUM(I55:I$104) / I54</f>
        <v>14.63606010237852</v>
      </c>
      <c r="M55" s="48">
        <f t="shared" si="10"/>
        <v>0.30304475702959432</v>
      </c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80"/>
    </row>
    <row r="56" spans="1:25">
      <c r="A56" s="77">
        <v>52</v>
      </c>
      <c r="B56" s="46">
        <v>51</v>
      </c>
      <c r="C56" s="46">
        <v>8898004</v>
      </c>
      <c r="D56" s="46">
        <f t="shared" si="2"/>
        <v>57125</v>
      </c>
      <c r="E56" s="46">
        <f t="shared" si="3"/>
        <v>6.4199791323986816E-3</v>
      </c>
      <c r="F56" s="46">
        <f t="shared" si="4"/>
        <v>0.99358002086760133</v>
      </c>
      <c r="G56" s="47">
        <f t="shared" si="9"/>
        <v>7.9096350995356543E-2</v>
      </c>
      <c r="H56" s="47">
        <f t="shared" si="7"/>
        <v>0.88408789999999982</v>
      </c>
      <c r="I56" s="47">
        <f t="shared" si="5"/>
        <v>6.9928126849147662E-2</v>
      </c>
      <c r="J56" s="47">
        <f t="shared" si="8"/>
        <v>5.7124999999999988E-3</v>
      </c>
      <c r="K56" s="47">
        <f t="shared" si="6"/>
        <v>4.5183790506097415E-4</v>
      </c>
      <c r="L56" s="47">
        <f>1+SUM(I56:I$104) / I55</f>
        <v>14.403129821927593</v>
      </c>
      <c r="M56" s="48">
        <f t="shared" si="10"/>
        <v>0.31413667514630517</v>
      </c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80"/>
    </row>
    <row r="57" spans="1:25">
      <c r="A57" s="77">
        <v>53</v>
      </c>
      <c r="B57" s="46">
        <v>52</v>
      </c>
      <c r="C57" s="46">
        <v>8840879</v>
      </c>
      <c r="D57" s="46">
        <f t="shared" si="2"/>
        <v>61621</v>
      </c>
      <c r="E57" s="46">
        <f t="shared" si="3"/>
        <v>6.9700082989485549E-3</v>
      </c>
      <c r="F57" s="46">
        <f t="shared" si="4"/>
        <v>0.99302999170105144</v>
      </c>
      <c r="G57" s="47">
        <f t="shared" si="9"/>
        <v>7.5329858090815757E-2</v>
      </c>
      <c r="H57" s="47">
        <f t="shared" si="7"/>
        <v>0.87792579999999987</v>
      </c>
      <c r="I57" s="47">
        <f t="shared" si="5"/>
        <v>6.613402592826588E-2</v>
      </c>
      <c r="J57" s="47">
        <f t="shared" si="8"/>
        <v>6.1620999999999985E-3</v>
      </c>
      <c r="K57" s="47">
        <f t="shared" si="6"/>
        <v>4.6419011854141568E-4</v>
      </c>
      <c r="L57" s="47">
        <f>1+SUM(I57:I$104) / I56</f>
        <v>14.164220311852766</v>
      </c>
      <c r="M57" s="48">
        <f t="shared" si="10"/>
        <v>0.32551331848320164</v>
      </c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80"/>
    </row>
    <row r="58" spans="1:25">
      <c r="A58" s="77">
        <v>54</v>
      </c>
      <c r="B58" s="46">
        <v>53</v>
      </c>
      <c r="C58" s="46">
        <v>8779258</v>
      </c>
      <c r="D58" s="46">
        <f t="shared" si="2"/>
        <v>66547</v>
      </c>
      <c r="E58" s="46">
        <f t="shared" si="3"/>
        <v>7.5800255556904691E-3</v>
      </c>
      <c r="F58" s="46">
        <f t="shared" si="4"/>
        <v>0.99241997444430952</v>
      </c>
      <c r="G58" s="47">
        <f t="shared" si="9"/>
        <v>7.1742721991253117E-2</v>
      </c>
      <c r="H58" s="47">
        <f t="shared" si="7"/>
        <v>0.87127109999999985</v>
      </c>
      <c r="I58" s="47">
        <f t="shared" si="5"/>
        <v>6.2507360306313278E-2</v>
      </c>
      <c r="J58" s="47">
        <f t="shared" si="8"/>
        <v>6.6546999999999986E-3</v>
      </c>
      <c r="K58" s="47">
        <f t="shared" si="6"/>
        <v>4.7742629203519201E-4</v>
      </c>
      <c r="L58" s="47">
        <f>1+SUM(I58:I$104) / I57</f>
        <v>13.919450009528619</v>
      </c>
      <c r="M58" s="48">
        <f t="shared" si="10"/>
        <v>0.33716904716530394</v>
      </c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80"/>
    </row>
    <row r="59" spans="1:25">
      <c r="A59" s="77">
        <v>55</v>
      </c>
      <c r="B59" s="46">
        <v>54</v>
      </c>
      <c r="C59" s="46">
        <v>8712711</v>
      </c>
      <c r="D59" s="46">
        <f t="shared" si="2"/>
        <v>71793</v>
      </c>
      <c r="E59" s="46">
        <f t="shared" si="3"/>
        <v>8.240029997551853E-3</v>
      </c>
      <c r="F59" s="46">
        <f t="shared" si="4"/>
        <v>0.9917599700024482</v>
      </c>
      <c r="G59" s="47">
        <f t="shared" si="9"/>
        <v>6.8326401896431521E-2</v>
      </c>
      <c r="H59" s="47">
        <f t="shared" si="7"/>
        <v>0.86409179999999985</v>
      </c>
      <c r="I59" s="47">
        <f t="shared" si="5"/>
        <v>5.9040283602210919E-2</v>
      </c>
      <c r="J59" s="47">
        <f t="shared" si="8"/>
        <v>7.1792999999999987E-3</v>
      </c>
      <c r="K59" s="47">
        <f t="shared" si="6"/>
        <v>4.9053573713505076E-4</v>
      </c>
      <c r="L59" s="47">
        <f>1+SUM(I59:I$104) / I58</f>
        <v>13.6690341380934</v>
      </c>
      <c r="M59" s="48">
        <f t="shared" si="10"/>
        <v>0.34909361247174286</v>
      </c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80"/>
    </row>
    <row r="60" spans="1:25">
      <c r="A60" s="77">
        <v>56</v>
      </c>
      <c r="B60" s="46">
        <v>55</v>
      </c>
      <c r="C60" s="46">
        <v>8640918</v>
      </c>
      <c r="D60" s="46">
        <f t="shared" si="2"/>
        <v>77423</v>
      </c>
      <c r="E60" s="46">
        <f t="shared" si="3"/>
        <v>8.9600433657627578E-3</v>
      </c>
      <c r="F60" s="46">
        <f t="shared" si="4"/>
        <v>0.99103995663423727</v>
      </c>
      <c r="G60" s="47">
        <f t="shared" si="9"/>
        <v>6.5072763710887174E-2</v>
      </c>
      <c r="H60" s="47">
        <f t="shared" si="7"/>
        <v>0.85634949999999987</v>
      </c>
      <c r="I60" s="47">
        <f t="shared" si="5"/>
        <v>5.5725028667436366E-2</v>
      </c>
      <c r="J60" s="47">
        <f t="shared" si="8"/>
        <v>7.7422999999999988E-3</v>
      </c>
      <c r="K60" s="47">
        <f t="shared" si="6"/>
        <v>5.0381285847880168E-4</v>
      </c>
      <c r="L60" s="47">
        <f>1+SUM(I60:I$104) / I59</f>
        <v>13.413009445183835</v>
      </c>
      <c r="M60" s="48">
        <f t="shared" si="10"/>
        <v>0.36128526451505549</v>
      </c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80"/>
    </row>
    <row r="61" spans="1:25">
      <c r="A61" s="77">
        <v>57</v>
      </c>
      <c r="B61" s="46">
        <v>56</v>
      </c>
      <c r="C61" s="46">
        <v>8563495</v>
      </c>
      <c r="D61" s="46">
        <f t="shared" si="2"/>
        <v>83494</v>
      </c>
      <c r="E61" s="46">
        <f t="shared" si="3"/>
        <v>9.7499910959252031E-3</v>
      </c>
      <c r="F61" s="46">
        <f t="shared" si="4"/>
        <v>0.99025000890407477</v>
      </c>
      <c r="G61" s="47">
        <f t="shared" si="9"/>
        <v>6.1974060677035397E-2</v>
      </c>
      <c r="H61" s="47">
        <f t="shared" si="7"/>
        <v>0.84800009999999981</v>
      </c>
      <c r="I61" s="47">
        <f t="shared" si="5"/>
        <v>5.255400965153207E-2</v>
      </c>
      <c r="J61" s="47">
        <f t="shared" si="8"/>
        <v>8.3493999999999981E-3</v>
      </c>
      <c r="K61" s="47">
        <f t="shared" si="6"/>
        <v>5.1744622221683919E-4</v>
      </c>
      <c r="L61" s="47">
        <f>1+SUM(I61:I$104) / I60</f>
        <v>13.151497909032695</v>
      </c>
      <c r="M61" s="48">
        <f t="shared" si="10"/>
        <v>0.37373819480796688</v>
      </c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80"/>
    </row>
    <row r="62" spans="1:25">
      <c r="A62" s="77">
        <v>58</v>
      </c>
      <c r="B62" s="46">
        <v>57</v>
      </c>
      <c r="C62" s="46">
        <v>8480001</v>
      </c>
      <c r="D62" s="46">
        <f t="shared" si="2"/>
        <v>90058</v>
      </c>
      <c r="E62" s="46">
        <f t="shared" si="3"/>
        <v>1.0620045917447415E-2</v>
      </c>
      <c r="F62" s="46">
        <f t="shared" si="4"/>
        <v>0.98937995408255264</v>
      </c>
      <c r="G62" s="47">
        <f t="shared" si="9"/>
        <v>5.9022914930509894E-2</v>
      </c>
      <c r="H62" s="47">
        <f t="shared" si="7"/>
        <v>0.83899429999999986</v>
      </c>
      <c r="I62" s="47">
        <f t="shared" si="5"/>
        <v>4.9519889196082689E-2</v>
      </c>
      <c r="J62" s="47">
        <f t="shared" si="8"/>
        <v>9.0057999999999978E-3</v>
      </c>
      <c r="K62" s="47">
        <f t="shared" si="6"/>
        <v>5.3154856728118585E-4</v>
      </c>
      <c r="L62" s="47">
        <f>1+SUM(I62:I$104) / I61</f>
        <v>12.884698500134322</v>
      </c>
      <c r="M62" s="48">
        <f t="shared" si="10"/>
        <v>0.38644292856503237</v>
      </c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80"/>
    </row>
    <row r="63" spans="1:25">
      <c r="A63" s="77">
        <v>59</v>
      </c>
      <c r="B63" s="46">
        <v>58</v>
      </c>
      <c r="C63" s="46">
        <v>8389943</v>
      </c>
      <c r="D63" s="46">
        <f t="shared" si="2"/>
        <v>97156</v>
      </c>
      <c r="E63" s="46">
        <f t="shared" si="3"/>
        <v>1.1580054834699115E-2</v>
      </c>
      <c r="F63" s="46">
        <f t="shared" si="4"/>
        <v>0.98841994516530085</v>
      </c>
      <c r="G63" s="47">
        <f t="shared" si="9"/>
        <v>5.6212299933818946E-2</v>
      </c>
      <c r="H63" s="47">
        <f t="shared" si="7"/>
        <v>0.82927869999999981</v>
      </c>
      <c r="I63" s="47">
        <f t="shared" si="5"/>
        <v>4.6615663013127452E-2</v>
      </c>
      <c r="J63" s="47">
        <f t="shared" si="8"/>
        <v>9.7155999999999978E-3</v>
      </c>
      <c r="K63" s="47">
        <f t="shared" si="6"/>
        <v>5.4613622123701126E-4</v>
      </c>
      <c r="L63" s="47">
        <f>1+SUM(I63:I$104) / I62</f>
        <v>12.612882819839115</v>
      </c>
      <c r="M63" s="48">
        <f t="shared" si="10"/>
        <v>0.39938653238861366</v>
      </c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80"/>
    </row>
    <row r="64" spans="1:25">
      <c r="A64" s="77">
        <v>60</v>
      </c>
      <c r="B64" s="46">
        <v>59</v>
      </c>
      <c r="C64" s="46">
        <v>8292787</v>
      </c>
      <c r="D64" s="46">
        <f t="shared" si="2"/>
        <v>104655</v>
      </c>
      <c r="E64" s="46">
        <f t="shared" si="3"/>
        <v>1.2620003383663418E-2</v>
      </c>
      <c r="F64" s="46">
        <f t="shared" si="4"/>
        <v>0.98737999661633657</v>
      </c>
      <c r="G64" s="47">
        <f t="shared" si="9"/>
        <v>5.3535523746494243E-2</v>
      </c>
      <c r="H64" s="47">
        <f t="shared" si="7"/>
        <v>0.8188131999999998</v>
      </c>
      <c r="I64" s="47">
        <f t="shared" si="5"/>
        <v>4.3835593512542931E-2</v>
      </c>
      <c r="J64" s="47">
        <f t="shared" si="8"/>
        <v>1.0465499999999999E-2</v>
      </c>
      <c r="K64" s="47">
        <f t="shared" si="6"/>
        <v>5.6027602376893546E-4</v>
      </c>
      <c r="L64" s="47">
        <f>1+SUM(I64:I$104) / I63</f>
        <v>12.336382951875633</v>
      </c>
      <c r="M64" s="48">
        <f t="shared" si="10"/>
        <v>0.41255319276782698</v>
      </c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80"/>
    </row>
    <row r="65" spans="1:25">
      <c r="A65" s="77">
        <v>61</v>
      </c>
      <c r="B65" s="46">
        <v>60</v>
      </c>
      <c r="C65" s="46">
        <v>8188132</v>
      </c>
      <c r="D65" s="46">
        <f t="shared" si="2"/>
        <v>112669</v>
      </c>
      <c r="E65" s="46">
        <f t="shared" si="3"/>
        <v>1.3760037087824183E-2</v>
      </c>
      <c r="F65" s="46">
        <f t="shared" si="4"/>
        <v>0.98623996291217586</v>
      </c>
      <c r="G65" s="47">
        <f t="shared" si="9"/>
        <v>5.0986213091899268E-2</v>
      </c>
      <c r="H65" s="47">
        <f t="shared" si="7"/>
        <v>0.80754629999999983</v>
      </c>
      <c r="I65" s="47">
        <f t="shared" si="5"/>
        <v>4.1173727733374806E-2</v>
      </c>
      <c r="J65" s="47">
        <f t="shared" si="8"/>
        <v>1.1266899999999998E-2</v>
      </c>
      <c r="K65" s="47">
        <f t="shared" si="6"/>
        <v>5.7445656428511981E-4</v>
      </c>
      <c r="L65" s="47">
        <f>1+SUM(I65:I$104) / I64</f>
        <v>12.05534053784827</v>
      </c>
      <c r="M65" s="48">
        <f t="shared" si="10"/>
        <v>0.42593616486436814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80"/>
    </row>
    <row r="66" spans="1:25">
      <c r="A66" s="77">
        <v>62</v>
      </c>
      <c r="B66" s="46">
        <v>61</v>
      </c>
      <c r="C66" s="46">
        <v>8075463</v>
      </c>
      <c r="D66" s="46">
        <f t="shared" si="2"/>
        <v>121213</v>
      </c>
      <c r="E66" s="46">
        <f t="shared" si="3"/>
        <v>1.5010037195390531E-2</v>
      </c>
      <c r="F66" s="46">
        <f t="shared" si="4"/>
        <v>0.98498996280460949</v>
      </c>
      <c r="G66" s="47">
        <f t="shared" si="9"/>
        <v>4.855829818276123E-2</v>
      </c>
      <c r="H66" s="47">
        <f t="shared" si="7"/>
        <v>0.79542499999999983</v>
      </c>
      <c r="I66" s="47">
        <f t="shared" si="5"/>
        <v>3.862448433202284E-2</v>
      </c>
      <c r="J66" s="47">
        <f t="shared" si="8"/>
        <v>1.2121299999999998E-2</v>
      </c>
      <c r="K66" s="47">
        <f t="shared" si="6"/>
        <v>5.8858969976270355E-4</v>
      </c>
      <c r="L66" s="47">
        <f>1+SUM(I66:I$104) / I65</f>
        <v>11.770064083049515</v>
      </c>
      <c r="M66" s="48">
        <f t="shared" si="10"/>
        <v>0.4395207579500231</v>
      </c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80"/>
    </row>
    <row r="67" spans="1:25">
      <c r="A67" s="77">
        <v>63</v>
      </c>
      <c r="B67" s="46">
        <v>62</v>
      </c>
      <c r="C67" s="46">
        <v>7954250</v>
      </c>
      <c r="D67" s="46">
        <f t="shared" si="2"/>
        <v>130291</v>
      </c>
      <c r="E67" s="46">
        <f t="shared" si="3"/>
        <v>1.638004840179778E-2</v>
      </c>
      <c r="F67" s="46">
        <f t="shared" si="4"/>
        <v>0.98361995159820226</v>
      </c>
      <c r="G67" s="47">
        <f t="shared" si="9"/>
        <v>4.6245998269296387E-2</v>
      </c>
      <c r="H67" s="47">
        <f t="shared" si="7"/>
        <v>0.78239589999999981</v>
      </c>
      <c r="I67" s="47">
        <f t="shared" si="5"/>
        <v>3.6182679437304584E-2</v>
      </c>
      <c r="J67" s="47">
        <f t="shared" si="8"/>
        <v>1.3029099999999997E-2</v>
      </c>
      <c r="K67" s="47">
        <f t="shared" si="6"/>
        <v>6.0254373605048942E-4</v>
      </c>
      <c r="L67" s="47">
        <f>1+SUM(I67:I$104) / I66</f>
        <v>11.480895962637586</v>
      </c>
      <c r="M67" s="48">
        <f t="shared" si="10"/>
        <v>0.45329066844582933</v>
      </c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80"/>
    </row>
    <row r="68" spans="1:25">
      <c r="A68" s="77">
        <v>64</v>
      </c>
      <c r="B68" s="46">
        <v>63</v>
      </c>
      <c r="C68" s="46">
        <v>7823959</v>
      </c>
      <c r="D68" s="46">
        <f t="shared" si="2"/>
        <v>139892</v>
      </c>
      <c r="E68" s="46">
        <f t="shared" si="3"/>
        <v>1.7879950546775616E-2</v>
      </c>
      <c r="F68" s="46">
        <f t="shared" si="4"/>
        <v>0.9821200494532244</v>
      </c>
      <c r="G68" s="47">
        <f t="shared" si="9"/>
        <v>4.4043807875520369E-2</v>
      </c>
      <c r="H68" s="47">
        <f t="shared" si="7"/>
        <v>0.76840669999999978</v>
      </c>
      <c r="I68" s="47">
        <f t="shared" si="5"/>
        <v>3.3843557065062604E-2</v>
      </c>
      <c r="J68" s="47">
        <f t="shared" si="8"/>
        <v>1.3989199999999997E-2</v>
      </c>
      <c r="K68" s="47">
        <f t="shared" si="6"/>
        <v>6.1613763713222935E-4</v>
      </c>
      <c r="L68" s="47">
        <f>1+SUM(I68:I$104) / I67</f>
        <v>11.188204085214473</v>
      </c>
      <c r="M68" s="48">
        <f t="shared" si="10"/>
        <v>0.46722837689454899</v>
      </c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80"/>
    </row>
    <row r="69" spans="1:25">
      <c r="A69" s="77">
        <v>65</v>
      </c>
      <c r="B69" s="46">
        <v>64</v>
      </c>
      <c r="C69" s="46">
        <v>7684067</v>
      </c>
      <c r="D69" s="46">
        <f t="shared" si="2"/>
        <v>149993</v>
      </c>
      <c r="E69" s="46">
        <f t="shared" si="3"/>
        <v>1.9520001582495311E-2</v>
      </c>
      <c r="F69" s="46">
        <f t="shared" si="4"/>
        <v>0.98047999841750466</v>
      </c>
      <c r="G69" s="47">
        <f t="shared" ref="G69:G104" si="11" xml:space="preserve"> 1/(1+i)^A69</f>
        <v>4.1946483690971779E-2</v>
      </c>
      <c r="H69" s="47">
        <f t="shared" si="7"/>
        <v>0.75340739999999973</v>
      </c>
      <c r="I69" s="47">
        <f t="shared" si="5"/>
        <v>3.1602791216757443E-2</v>
      </c>
      <c r="J69" s="47">
        <f t="shared" si="8"/>
        <v>1.4999299999999995E-2</v>
      </c>
      <c r="K69" s="47">
        <f t="shared" si="6"/>
        <v>6.2916789282599275E-4</v>
      </c>
      <c r="L69" s="47">
        <f>1+SUM(I69:I$104) / I68</f>
        <v>10.892369314149407</v>
      </c>
      <c r="M69" s="48">
        <f t="shared" ref="M69:M100" si="12" xml:space="preserve"> 1 - d * L69</f>
        <v>0.48131574694526635</v>
      </c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80"/>
    </row>
    <row r="70" spans="1:25">
      <c r="A70" s="77">
        <v>66</v>
      </c>
      <c r="B70" s="46">
        <v>65</v>
      </c>
      <c r="C70" s="46">
        <v>7534074</v>
      </c>
      <c r="D70" s="46">
        <f t="shared" ref="D70:D104" si="13">C70 -C71</f>
        <v>160626</v>
      </c>
      <c r="E70" s="46">
        <f t="shared" ref="E70:E104" si="14" xml:space="preserve"> D70 / C70</f>
        <v>2.1319939251990359E-2</v>
      </c>
      <c r="F70" s="46">
        <f t="shared" ref="F70:F104" si="15" xml:space="preserve"> C71 / C70</f>
        <v>0.97868006074800962</v>
      </c>
      <c r="G70" s="47">
        <f t="shared" si="11"/>
        <v>3.9949032086639788E-2</v>
      </c>
      <c r="H70" s="47">
        <f t="shared" si="7"/>
        <v>0.73734479999999969</v>
      </c>
      <c r="I70" s="47">
        <f t="shared" ref="I70:I104" si="16" xml:space="preserve"> H70 * G70</f>
        <v>2.9456211074116986E-2</v>
      </c>
      <c r="J70" s="47">
        <f t="shared" si="8"/>
        <v>1.6062599999999996E-2</v>
      </c>
      <c r="K70" s="47">
        <f t="shared" ref="K70:K104" si="17" xml:space="preserve"> J70 * G70</f>
        <v>6.4168532279486009E-4</v>
      </c>
      <c r="L70" s="47">
        <f>1+SUM(I70:I$104) / I69</f>
        <v>10.593778350013752</v>
      </c>
      <c r="M70" s="48">
        <f t="shared" si="12"/>
        <v>0.49553436428505948</v>
      </c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80"/>
    </row>
    <row r="71" spans="1:25">
      <c r="A71" s="77">
        <v>67</v>
      </c>
      <c r="B71" s="46">
        <v>66</v>
      </c>
      <c r="C71" s="46">
        <v>7373448</v>
      </c>
      <c r="D71" s="46">
        <f t="shared" si="13"/>
        <v>171728</v>
      </c>
      <c r="E71" s="46">
        <f t="shared" si="14"/>
        <v>2.3290053717066966E-2</v>
      </c>
      <c r="F71" s="46">
        <f t="shared" si="15"/>
        <v>0.97670994628293306</v>
      </c>
      <c r="G71" s="47">
        <f t="shared" si="11"/>
        <v>3.8046697225371226E-2</v>
      </c>
      <c r="H71" s="47">
        <f t="shared" ref="H71:H104" si="18" xml:space="preserve"> H70 * F71</f>
        <v>0.7201719999999997</v>
      </c>
      <c r="I71" s="47">
        <f t="shared" si="16"/>
        <v>2.7400166034190036E-2</v>
      </c>
      <c r="J71" s="47">
        <f t="shared" ref="J71:J104" si="19" xml:space="preserve"> H70 *E71</f>
        <v>1.7172799999999992E-2</v>
      </c>
      <c r="K71" s="47">
        <f t="shared" si="17"/>
        <v>6.5336832211185464E-4</v>
      </c>
      <c r="L71" s="47">
        <f>1+SUM(I71:I$104) / I70</f>
        <v>10.292911515756481</v>
      </c>
      <c r="M71" s="48">
        <f t="shared" si="12"/>
        <v>0.50986135639254848</v>
      </c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80"/>
    </row>
    <row r="72" spans="1:25">
      <c r="A72" s="77">
        <v>68</v>
      </c>
      <c r="B72" s="46">
        <v>67</v>
      </c>
      <c r="C72" s="46">
        <v>7201720</v>
      </c>
      <c r="D72" s="46">
        <f t="shared" si="13"/>
        <v>183212</v>
      </c>
      <c r="E72" s="46">
        <f t="shared" si="14"/>
        <v>2.544003376971057E-2</v>
      </c>
      <c r="F72" s="46">
        <f t="shared" si="15"/>
        <v>0.9745599662302894</v>
      </c>
      <c r="G72" s="47">
        <f t="shared" si="11"/>
        <v>3.6234949738448791E-2</v>
      </c>
      <c r="H72" s="47">
        <f t="shared" si="18"/>
        <v>0.70185079999999966</v>
      </c>
      <c r="I72" s="47">
        <f t="shared" si="16"/>
        <v>2.5431528461890063E-2</v>
      </c>
      <c r="J72" s="47">
        <f t="shared" si="19"/>
        <v>1.8321199999999992E-2</v>
      </c>
      <c r="K72" s="47">
        <f t="shared" si="17"/>
        <v>6.638677611480677E-4</v>
      </c>
      <c r="L72" s="47">
        <f>1+SUM(I72:I$104) / I71</f>
        <v>9.9902300869144014</v>
      </c>
      <c r="M72" s="48">
        <f t="shared" si="12"/>
        <v>0.52427475776598098</v>
      </c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80"/>
    </row>
    <row r="73" spans="1:25">
      <c r="A73" s="77">
        <v>69</v>
      </c>
      <c r="B73" s="46">
        <v>68</v>
      </c>
      <c r="C73" s="46">
        <v>7018508</v>
      </c>
      <c r="D73" s="46">
        <f t="shared" si="13"/>
        <v>195044</v>
      </c>
      <c r="E73" s="46">
        <f t="shared" si="14"/>
        <v>2.7789951938503168E-2</v>
      </c>
      <c r="F73" s="46">
        <f t="shared" si="15"/>
        <v>0.9722100480614968</v>
      </c>
      <c r="G73" s="47">
        <f t="shared" si="11"/>
        <v>3.4509475941379798E-2</v>
      </c>
      <c r="H73" s="47">
        <f t="shared" si="18"/>
        <v>0.68234639999999969</v>
      </c>
      <c r="I73" s="47">
        <f t="shared" si="16"/>
        <v>2.3547416674487107E-2</v>
      </c>
      <c r="J73" s="47">
        <f t="shared" si="19"/>
        <v>1.9504399999999991E-2</v>
      </c>
      <c r="K73" s="47">
        <f t="shared" si="17"/>
        <v>6.7308662255104786E-4</v>
      </c>
      <c r="L73" s="47">
        <f>1+SUM(I73:I$104) / I72</f>
        <v>9.6861577720805947</v>
      </c>
      <c r="M73" s="48">
        <f t="shared" si="12"/>
        <v>0.53875439180568607</v>
      </c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80"/>
    </row>
    <row r="74" spans="1:25">
      <c r="A74" s="77">
        <v>70</v>
      </c>
      <c r="B74" s="46">
        <v>69</v>
      </c>
      <c r="C74" s="46">
        <v>6823464</v>
      </c>
      <c r="D74" s="46">
        <f t="shared" si="13"/>
        <v>207229</v>
      </c>
      <c r="E74" s="46">
        <f t="shared" si="14"/>
        <v>3.0370058375042353E-2</v>
      </c>
      <c r="F74" s="46">
        <f t="shared" si="15"/>
        <v>0.96962994162495764</v>
      </c>
      <c r="G74" s="47">
        <f t="shared" si="11"/>
        <v>3.2866167563218862E-2</v>
      </c>
      <c r="H74" s="47">
        <f t="shared" si="18"/>
        <v>0.6616234999999997</v>
      </c>
      <c r="I74" s="47">
        <f t="shared" si="16"/>
        <v>2.1745028814763326E-2</v>
      </c>
      <c r="J74" s="47">
        <f t="shared" si="19"/>
        <v>2.0722899999999989E-2</v>
      </c>
      <c r="K74" s="47">
        <f t="shared" si="17"/>
        <v>6.8108230379582775E-4</v>
      </c>
      <c r="L74" s="47">
        <f>1+SUM(I74:I$104) / I73</f>
        <v>9.3811678647737171</v>
      </c>
      <c r="M74" s="48">
        <f t="shared" si="12"/>
        <v>0.5532777207250611</v>
      </c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80"/>
    </row>
    <row r="75" spans="1:25">
      <c r="A75" s="77">
        <v>71</v>
      </c>
      <c r="B75" s="46">
        <v>70</v>
      </c>
      <c r="C75" s="46">
        <v>6616235</v>
      </c>
      <c r="D75" s="46">
        <f t="shared" si="13"/>
        <v>219527</v>
      </c>
      <c r="E75" s="46">
        <f t="shared" si="14"/>
        <v>3.3180048773962835E-2</v>
      </c>
      <c r="F75" s="46">
        <f t="shared" si="15"/>
        <v>0.96681995122603714</v>
      </c>
      <c r="G75" s="47">
        <f t="shared" si="11"/>
        <v>3.1301111964970339E-2</v>
      </c>
      <c r="H75" s="47">
        <f t="shared" si="18"/>
        <v>0.63967079999999965</v>
      </c>
      <c r="I75" s="47">
        <f t="shared" si="16"/>
        <v>2.0022407331522139E-2</v>
      </c>
      <c r="J75" s="47">
        <f t="shared" si="19"/>
        <v>2.1952699999999988E-2</v>
      </c>
      <c r="K75" s="47">
        <f t="shared" si="17"/>
        <v>6.8714392063340402E-4</v>
      </c>
      <c r="L75" s="47">
        <f>1+SUM(I75:I$104) / I74</f>
        <v>9.0758606765633818</v>
      </c>
      <c r="M75" s="48">
        <f t="shared" si="12"/>
        <v>0.56781615825888654</v>
      </c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80"/>
    </row>
    <row r="76" spans="1:25">
      <c r="A76" s="77">
        <v>72</v>
      </c>
      <c r="B76" s="46">
        <v>71</v>
      </c>
      <c r="C76" s="46">
        <v>6396708</v>
      </c>
      <c r="D76" s="46">
        <f t="shared" si="13"/>
        <v>231945</v>
      </c>
      <c r="E76" s="46">
        <f t="shared" si="14"/>
        <v>3.6260057517085352E-2</v>
      </c>
      <c r="F76" s="46">
        <f t="shared" si="15"/>
        <v>0.96373994248291461</v>
      </c>
      <c r="G76" s="47">
        <f t="shared" si="11"/>
        <v>2.9810582823781274E-2</v>
      </c>
      <c r="H76" s="47">
        <f t="shared" si="18"/>
        <v>0.61647629999999964</v>
      </c>
      <c r="I76" s="47">
        <f t="shared" si="16"/>
        <v>1.8377517800048222E-2</v>
      </c>
      <c r="J76" s="47">
        <f t="shared" si="19"/>
        <v>2.3194499999999989E-2</v>
      </c>
      <c r="K76" s="47">
        <f t="shared" si="17"/>
        <v>6.9144156330619444E-4</v>
      </c>
      <c r="L76" s="47">
        <f>1+SUM(I76:I$104) / I75</f>
        <v>8.7706647961064448</v>
      </c>
      <c r="M76" s="48">
        <f t="shared" si="12"/>
        <v>0.58234929542350267</v>
      </c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80"/>
    </row>
    <row r="77" spans="1:25">
      <c r="A77" s="77">
        <v>73</v>
      </c>
      <c r="B77" s="46">
        <v>72</v>
      </c>
      <c r="C77" s="46">
        <v>6164763</v>
      </c>
      <c r="D77" s="46">
        <f t="shared" si="13"/>
        <v>244248</v>
      </c>
      <c r="E77" s="46">
        <f t="shared" si="14"/>
        <v>3.9620014589368639E-2</v>
      </c>
      <c r="F77" s="46">
        <f t="shared" si="15"/>
        <v>0.96037998541063141</v>
      </c>
      <c r="G77" s="47">
        <f t="shared" si="11"/>
        <v>2.8391031260744073E-2</v>
      </c>
      <c r="H77" s="47">
        <f t="shared" si="18"/>
        <v>0.59205149999999973</v>
      </c>
      <c r="I77" s="47">
        <f t="shared" si="16"/>
        <v>1.6808952644470413E-2</v>
      </c>
      <c r="J77" s="47">
        <f t="shared" si="19"/>
        <v>2.4424799999999983E-2</v>
      </c>
      <c r="K77" s="47">
        <f t="shared" si="17"/>
        <v>6.9344526033742132E-4</v>
      </c>
      <c r="L77" s="47">
        <f>1+SUM(I77:I$104) / I76</f>
        <v>8.4661822927987807</v>
      </c>
      <c r="M77" s="48">
        <f t="shared" si="12"/>
        <v>0.59684846224767707</v>
      </c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80"/>
    </row>
    <row r="78" spans="1:25">
      <c r="A78" s="77">
        <v>74</v>
      </c>
      <c r="B78" s="46">
        <v>73</v>
      </c>
      <c r="C78" s="46">
        <v>5920515</v>
      </c>
      <c r="D78" s="46">
        <f t="shared" si="13"/>
        <v>256358</v>
      </c>
      <c r="E78" s="46">
        <f t="shared" si="14"/>
        <v>4.3299949413184498E-2</v>
      </c>
      <c r="F78" s="46">
        <f t="shared" si="15"/>
        <v>0.95670005058681551</v>
      </c>
      <c r="G78" s="47">
        <f t="shared" si="11"/>
        <v>2.7039077391184833E-2</v>
      </c>
      <c r="H78" s="47">
        <f t="shared" si="18"/>
        <v>0.56641569999999974</v>
      </c>
      <c r="I78" s="47">
        <f t="shared" si="16"/>
        <v>1.5315357947882123E-2</v>
      </c>
      <c r="J78" s="47">
        <f t="shared" si="19"/>
        <v>2.563579999999999E-2</v>
      </c>
      <c r="K78" s="47">
        <f t="shared" si="17"/>
        <v>6.9316838018493581E-4</v>
      </c>
      <c r="L78" s="47">
        <f>1+SUM(I78:I$104) / I77</f>
        <v>8.1629058565675656</v>
      </c>
      <c r="M78" s="48">
        <f t="shared" si="12"/>
        <v>0.6112901973063064</v>
      </c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80"/>
    </row>
    <row r="79" spans="1:25">
      <c r="A79" s="77">
        <v>75</v>
      </c>
      <c r="B79" s="46">
        <v>74</v>
      </c>
      <c r="C79" s="46">
        <v>5664157</v>
      </c>
      <c r="D79" s="46">
        <f t="shared" si="13"/>
        <v>267971</v>
      </c>
      <c r="E79" s="46">
        <f t="shared" si="14"/>
        <v>4.7309952743188437E-2</v>
      </c>
      <c r="F79" s="46">
        <f t="shared" si="15"/>
        <v>0.95269004725681161</v>
      </c>
      <c r="G79" s="47">
        <f t="shared" si="11"/>
        <v>2.5751502277318886E-2</v>
      </c>
      <c r="H79" s="47">
        <f t="shared" si="18"/>
        <v>0.53961859999999984</v>
      </c>
      <c r="I79" s="47">
        <f t="shared" si="16"/>
        <v>1.3895989606783624E-2</v>
      </c>
      <c r="J79" s="47">
        <f t="shared" si="19"/>
        <v>2.6797099999999987E-2</v>
      </c>
      <c r="K79" s="47">
        <f t="shared" si="17"/>
        <v>6.9006558167554162E-4</v>
      </c>
      <c r="L79" s="47">
        <f>1+SUM(I79:I$104) / I78</f>
        <v>7.8614516062612552</v>
      </c>
      <c r="M79" s="48">
        <f t="shared" si="12"/>
        <v>0.62564516160660699</v>
      </c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80"/>
    </row>
    <row r="80" spans="1:25">
      <c r="A80" s="77">
        <v>76</v>
      </c>
      <c r="B80" s="46">
        <v>75</v>
      </c>
      <c r="C80" s="46">
        <v>5396186</v>
      </c>
      <c r="D80" s="46">
        <f t="shared" si="13"/>
        <v>278929</v>
      </c>
      <c r="E80" s="46">
        <f t="shared" si="14"/>
        <v>5.1690026993139231E-2</v>
      </c>
      <c r="F80" s="46">
        <f t="shared" si="15"/>
        <v>0.94830997300686082</v>
      </c>
      <c r="G80" s="47">
        <f t="shared" si="11"/>
        <v>2.4525240264113228E-2</v>
      </c>
      <c r="H80" s="47">
        <f t="shared" si="18"/>
        <v>0.51172569999999984</v>
      </c>
      <c r="I80" s="47">
        <f t="shared" si="16"/>
        <v>1.2550195741821523E-2</v>
      </c>
      <c r="J80" s="47">
        <f t="shared" si="19"/>
        <v>2.7892899999999991E-2</v>
      </c>
      <c r="K80" s="47">
        <f t="shared" si="17"/>
        <v>6.8408007416288362E-4</v>
      </c>
      <c r="L80" s="47">
        <f>1+SUM(I80:I$104) / I79</f>
        <v>7.5622960555944934</v>
      </c>
      <c r="M80" s="48">
        <f t="shared" si="12"/>
        <v>0.63989066401930983</v>
      </c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80"/>
    </row>
    <row r="81" spans="1:25">
      <c r="A81" s="77">
        <v>77</v>
      </c>
      <c r="B81" s="46">
        <v>76</v>
      </c>
      <c r="C81" s="46">
        <v>5117257</v>
      </c>
      <c r="D81" s="46">
        <f t="shared" si="13"/>
        <v>288972</v>
      </c>
      <c r="E81" s="46">
        <f t="shared" si="14"/>
        <v>5.6470097163382652E-2</v>
      </c>
      <c r="F81" s="46">
        <f t="shared" si="15"/>
        <v>0.94352990283661731</v>
      </c>
      <c r="G81" s="47">
        <f t="shared" si="11"/>
        <v>2.3357371680107829E-2</v>
      </c>
      <c r="H81" s="47">
        <f t="shared" si="18"/>
        <v>0.48282849999999983</v>
      </c>
      <c r="I81" s="47">
        <f t="shared" si="16"/>
        <v>1.1277604732248939E-2</v>
      </c>
      <c r="J81" s="47">
        <f t="shared" si="19"/>
        <v>2.8897199999999991E-2</v>
      </c>
      <c r="K81" s="47">
        <f t="shared" si="17"/>
        <v>6.749626409144118E-4</v>
      </c>
      <c r="L81" s="47">
        <f>1+SUM(I81:I$104) / I80</f>
        <v>7.2659900818362129</v>
      </c>
      <c r="M81" s="48">
        <f t="shared" si="12"/>
        <v>0.65400047229351377</v>
      </c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80"/>
    </row>
    <row r="82" spans="1:25">
      <c r="A82" s="77">
        <v>78</v>
      </c>
      <c r="B82" s="46">
        <v>77</v>
      </c>
      <c r="C82" s="46">
        <v>4828285</v>
      </c>
      <c r="D82" s="46">
        <f t="shared" si="13"/>
        <v>297809</v>
      </c>
      <c r="E82" s="46">
        <f t="shared" si="14"/>
        <v>6.1680078951428921E-2</v>
      </c>
      <c r="F82" s="46">
        <f t="shared" si="15"/>
        <v>0.93831992104857109</v>
      </c>
      <c r="G82" s="47">
        <f t="shared" si="11"/>
        <v>2.2245115885816989E-2</v>
      </c>
      <c r="H82" s="47">
        <f t="shared" si="18"/>
        <v>0.45304759999999983</v>
      </c>
      <c r="I82" s="47">
        <f t="shared" si="16"/>
        <v>1.0078096363791257E-2</v>
      </c>
      <c r="J82" s="47">
        <f t="shared" si="19"/>
        <v>2.9780899999999989E-2</v>
      </c>
      <c r="K82" s="47">
        <f t="shared" si="17"/>
        <v>6.6247957168392687E-4</v>
      </c>
      <c r="L82" s="47">
        <f>1+SUM(I82:I$104) / I81</f>
        <v>6.9730588995093079</v>
      </c>
      <c r="M82" s="48">
        <f t="shared" si="12"/>
        <v>0.66794957621384254</v>
      </c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80"/>
    </row>
    <row r="83" spans="1:25">
      <c r="A83" s="77">
        <v>79</v>
      </c>
      <c r="B83" s="46">
        <v>78</v>
      </c>
      <c r="C83" s="46">
        <v>4530476</v>
      </c>
      <c r="D83" s="46">
        <f t="shared" si="13"/>
        <v>305218</v>
      </c>
      <c r="E83" s="46">
        <f t="shared" si="14"/>
        <v>6.7369962891316498E-2</v>
      </c>
      <c r="F83" s="46">
        <f t="shared" si="15"/>
        <v>0.93263003710868353</v>
      </c>
      <c r="G83" s="47">
        <f t="shared" si="11"/>
        <v>2.1185824653159029E-2</v>
      </c>
      <c r="H83" s="47">
        <f t="shared" si="18"/>
        <v>0.42252579999999984</v>
      </c>
      <c r="I83" s="47">
        <f t="shared" si="16"/>
        <v>8.951557510235738E-3</v>
      </c>
      <c r="J83" s="47">
        <f t="shared" si="19"/>
        <v>3.0521799999999988E-2</v>
      </c>
      <c r="K83" s="47">
        <f t="shared" si="17"/>
        <v>6.4662950289878904E-4</v>
      </c>
      <c r="L83" s="47">
        <f>1+SUM(I83:I$104) / I82</f>
        <v>6.6839802755931483</v>
      </c>
      <c r="M83" s="48">
        <f t="shared" si="12"/>
        <v>0.68171522497175485</v>
      </c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80"/>
    </row>
    <row r="84" spans="1:25">
      <c r="A84" s="77">
        <v>80</v>
      </c>
      <c r="B84" s="46">
        <v>79</v>
      </c>
      <c r="C84" s="46">
        <v>4225258</v>
      </c>
      <c r="D84" s="46">
        <f t="shared" si="13"/>
        <v>310810</v>
      </c>
      <c r="E84" s="46">
        <f t="shared" si="14"/>
        <v>7.3560005093180114E-2</v>
      </c>
      <c r="F84" s="46">
        <f t="shared" si="15"/>
        <v>0.92643999490681994</v>
      </c>
      <c r="G84" s="47">
        <f t="shared" si="11"/>
        <v>2.0176975860151457E-2</v>
      </c>
      <c r="H84" s="47">
        <f t="shared" si="18"/>
        <v>0.39144479999999987</v>
      </c>
      <c r="I84" s="47">
        <f t="shared" si="16"/>
        <v>7.898172280181812E-3</v>
      </c>
      <c r="J84" s="47">
        <f t="shared" si="19"/>
        <v>3.1080999999999991E-2</v>
      </c>
      <c r="K84" s="47">
        <f t="shared" si="17"/>
        <v>6.2712058670936729E-4</v>
      </c>
      <c r="L84" s="47">
        <f>1+SUM(I84:I$104) / I83</f>
        <v>6.3992998851669087</v>
      </c>
      <c r="M84" s="48">
        <f t="shared" si="12"/>
        <v>0.69527143403967107</v>
      </c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80"/>
    </row>
    <row r="85" spans="1:25">
      <c r="A85" s="77">
        <v>81</v>
      </c>
      <c r="B85" s="46">
        <v>80</v>
      </c>
      <c r="C85" s="46">
        <v>3914448</v>
      </c>
      <c r="D85" s="46">
        <f t="shared" si="13"/>
        <v>314330</v>
      </c>
      <c r="E85" s="46">
        <f t="shared" si="14"/>
        <v>8.0299955447102625E-2</v>
      </c>
      <c r="F85" s="46">
        <f t="shared" si="15"/>
        <v>0.91970004455289733</v>
      </c>
      <c r="G85" s="47">
        <f t="shared" si="11"/>
        <v>1.9216167485858526E-2</v>
      </c>
      <c r="H85" s="47">
        <f t="shared" si="18"/>
        <v>0.36001179999999988</v>
      </c>
      <c r="I85" s="47">
        <f t="shared" si="16"/>
        <v>6.9180470456854E-3</v>
      </c>
      <c r="J85" s="47">
        <f t="shared" si="19"/>
        <v>3.1432999999999989E-2</v>
      </c>
      <c r="K85" s="47">
        <f t="shared" si="17"/>
        <v>6.0402179258299082E-4</v>
      </c>
      <c r="L85" s="47">
        <f>1+SUM(I85:I$104) / I84</f>
        <v>6.1194086077808647</v>
      </c>
      <c r="M85" s="48">
        <f t="shared" si="12"/>
        <v>0.70859959010567319</v>
      </c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80"/>
    </row>
    <row r="86" spans="1:25">
      <c r="A86" s="77">
        <v>82</v>
      </c>
      <c r="B86" s="46">
        <v>81</v>
      </c>
      <c r="C86" s="46">
        <v>3600118</v>
      </c>
      <c r="D86" s="46">
        <f t="shared" si="13"/>
        <v>315514</v>
      </c>
      <c r="E86" s="46">
        <f t="shared" si="14"/>
        <v>8.763990513644275E-2</v>
      </c>
      <c r="F86" s="46">
        <f t="shared" si="15"/>
        <v>0.91236009486355729</v>
      </c>
      <c r="G86" s="47">
        <f t="shared" si="11"/>
        <v>1.8301111891293836E-2</v>
      </c>
      <c r="H86" s="47">
        <f t="shared" si="18"/>
        <v>0.32846039999999993</v>
      </c>
      <c r="I86" s="47">
        <f t="shared" si="16"/>
        <v>6.0111905322591287E-3</v>
      </c>
      <c r="J86" s="47">
        <f t="shared" si="19"/>
        <v>3.1551399999999986E-2</v>
      </c>
      <c r="K86" s="47">
        <f t="shared" si="17"/>
        <v>5.774257017269681E-4</v>
      </c>
      <c r="L86" s="47">
        <f>1+SUM(I86:I$104) / I85</f>
        <v>5.844708902654336</v>
      </c>
      <c r="M86" s="48">
        <f t="shared" si="12"/>
        <v>0.72168052844503161</v>
      </c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80"/>
    </row>
    <row r="87" spans="1:25">
      <c r="A87" s="77">
        <v>83</v>
      </c>
      <c r="B87" s="46">
        <v>82</v>
      </c>
      <c r="C87" s="46">
        <v>3284604</v>
      </c>
      <c r="D87" s="46">
        <f t="shared" si="13"/>
        <v>314041</v>
      </c>
      <c r="E87" s="46">
        <f t="shared" si="14"/>
        <v>9.5610003519450135E-2</v>
      </c>
      <c r="F87" s="46">
        <f t="shared" si="15"/>
        <v>0.90438999648054985</v>
      </c>
      <c r="G87" s="47">
        <f t="shared" si="11"/>
        <v>1.7429630372660796E-2</v>
      </c>
      <c r="H87" s="47">
        <f t="shared" si="18"/>
        <v>0.29705629999999994</v>
      </c>
      <c r="I87" s="47">
        <f t="shared" si="16"/>
        <v>5.1775815088702364E-3</v>
      </c>
      <c r="J87" s="47">
        <f t="shared" si="19"/>
        <v>3.140409999999999E-2</v>
      </c>
      <c r="K87" s="47">
        <f t="shared" si="17"/>
        <v>5.4736185518607669E-4</v>
      </c>
      <c r="L87" s="47">
        <f>1+SUM(I87:I$104) / I86</f>
        <v>5.5755883849214163</v>
      </c>
      <c r="M87" s="48">
        <f t="shared" si="12"/>
        <v>0.73449579119421826</v>
      </c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80"/>
    </row>
    <row r="88" spans="1:25">
      <c r="A88" s="77">
        <v>84</v>
      </c>
      <c r="B88" s="46">
        <v>83</v>
      </c>
      <c r="C88" s="46">
        <v>2970563</v>
      </c>
      <c r="D88" s="46">
        <f t="shared" si="13"/>
        <v>309770</v>
      </c>
      <c r="E88" s="46">
        <f t="shared" si="14"/>
        <v>0.10427989576386698</v>
      </c>
      <c r="F88" s="46">
        <f t="shared" si="15"/>
        <v>0.89572010423613302</v>
      </c>
      <c r="G88" s="47">
        <f t="shared" si="11"/>
        <v>1.6599647973962663E-2</v>
      </c>
      <c r="H88" s="47">
        <f t="shared" si="18"/>
        <v>0.26607929999999996</v>
      </c>
      <c r="I88" s="47">
        <f t="shared" si="16"/>
        <v>4.4168227131584029E-3</v>
      </c>
      <c r="J88" s="47">
        <f t="shared" si="19"/>
        <v>3.0976999999999994E-2</v>
      </c>
      <c r="K88" s="47">
        <f t="shared" si="17"/>
        <v>5.1420729528944126E-4</v>
      </c>
      <c r="L88" s="47">
        <f>1+SUM(I88:I$104) / I87</f>
        <v>5.3122743759481779</v>
      </c>
      <c r="M88" s="48">
        <f t="shared" si="12"/>
        <v>0.74703455352627723</v>
      </c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80"/>
    </row>
    <row r="89" spans="1:25">
      <c r="A89" s="77">
        <v>85</v>
      </c>
      <c r="B89" s="46">
        <v>84</v>
      </c>
      <c r="C89" s="46">
        <v>2660793</v>
      </c>
      <c r="D89" s="46">
        <f t="shared" si="13"/>
        <v>302506</v>
      </c>
      <c r="E89" s="46">
        <f t="shared" si="14"/>
        <v>0.1136901668036559</v>
      </c>
      <c r="F89" s="46">
        <f t="shared" si="15"/>
        <v>0.88630983319634404</v>
      </c>
      <c r="G89" s="47">
        <f t="shared" si="11"/>
        <v>1.580918854663111E-2</v>
      </c>
      <c r="H89" s="47">
        <f t="shared" si="18"/>
        <v>0.23582869999999995</v>
      </c>
      <c r="I89" s="47">
        <f t="shared" si="16"/>
        <v>3.7282603830069033E-3</v>
      </c>
      <c r="J89" s="47">
        <f t="shared" si="19"/>
        <v>3.0250599999999996E-2</v>
      </c>
      <c r="K89" s="47">
        <f t="shared" si="17"/>
        <v>4.7823743904871899E-4</v>
      </c>
      <c r="L89" s="47">
        <f>1+SUM(I89:I$104) / I88</f>
        <v>5.0550256417510626</v>
      </c>
      <c r="M89" s="48">
        <f t="shared" si="12"/>
        <v>0.7592844932499494</v>
      </c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80"/>
    </row>
    <row r="90" spans="1:25">
      <c r="A90" s="77">
        <v>86</v>
      </c>
      <c r="B90" s="46">
        <v>85</v>
      </c>
      <c r="C90" s="46">
        <v>2358287</v>
      </c>
      <c r="D90" s="46">
        <f t="shared" si="13"/>
        <v>292168</v>
      </c>
      <c r="E90" s="46">
        <f t="shared" si="14"/>
        <v>0.12388992518722276</v>
      </c>
      <c r="F90" s="46">
        <f t="shared" si="15"/>
        <v>0.87611007481277725</v>
      </c>
      <c r="G90" s="47">
        <f t="shared" si="11"/>
        <v>1.5056370044410581E-2</v>
      </c>
      <c r="H90" s="47">
        <f t="shared" si="18"/>
        <v>0.20661189999999996</v>
      </c>
      <c r="I90" s="47">
        <f t="shared" si="16"/>
        <v>3.1108252219787537E-3</v>
      </c>
      <c r="J90" s="47">
        <f t="shared" si="19"/>
        <v>2.9216799999999994E-2</v>
      </c>
      <c r="K90" s="47">
        <f t="shared" si="17"/>
        <v>4.3989895231353498E-4</v>
      </c>
      <c r="L90" s="47">
        <f>1+SUM(I90:I$104) / I89</f>
        <v>4.8039373640745664</v>
      </c>
      <c r="M90" s="48">
        <f t="shared" si="12"/>
        <v>0.7712410779012111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80"/>
    </row>
    <row r="91" spans="1:25">
      <c r="A91" s="77">
        <v>87</v>
      </c>
      <c r="B91" s="46">
        <v>86</v>
      </c>
      <c r="C91" s="46">
        <v>2066119</v>
      </c>
      <c r="D91" s="46">
        <f t="shared" si="13"/>
        <v>278802</v>
      </c>
      <c r="E91" s="46">
        <f t="shared" si="14"/>
        <v>0.13493995263583558</v>
      </c>
      <c r="F91" s="46">
        <f t="shared" si="15"/>
        <v>0.86506004736416442</v>
      </c>
      <c r="G91" s="47">
        <f t="shared" si="11"/>
        <v>1.4339400042295789E-2</v>
      </c>
      <c r="H91" s="47">
        <f t="shared" si="18"/>
        <v>0.17873169999999997</v>
      </c>
      <c r="I91" s="47">
        <f t="shared" si="16"/>
        <v>2.5629053465395977E-3</v>
      </c>
      <c r="J91" s="47">
        <f t="shared" si="19"/>
        <v>2.788019999999999E-2</v>
      </c>
      <c r="K91" s="47">
        <f t="shared" si="17"/>
        <v>3.9978534105921494E-4</v>
      </c>
      <c r="L91" s="47">
        <f>1+SUM(I91:I$104) / I90</f>
        <v>4.5589411046686479</v>
      </c>
      <c r="M91" s="48">
        <f t="shared" si="12"/>
        <v>0.78290756644435011</v>
      </c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80"/>
    </row>
    <row r="92" spans="1:25">
      <c r="A92" s="77">
        <v>88</v>
      </c>
      <c r="B92" s="46">
        <v>87</v>
      </c>
      <c r="C92" s="46">
        <v>1787317</v>
      </c>
      <c r="D92" s="46">
        <f t="shared" si="13"/>
        <v>262539</v>
      </c>
      <c r="E92" s="46">
        <f t="shared" si="14"/>
        <v>0.14689000328425231</v>
      </c>
      <c r="F92" s="46">
        <f t="shared" si="15"/>
        <v>0.85310999671574772</v>
      </c>
      <c r="G92" s="47">
        <f t="shared" si="11"/>
        <v>1.3656571468853134E-2</v>
      </c>
      <c r="H92" s="47">
        <f t="shared" si="18"/>
        <v>0.15247779999999997</v>
      </c>
      <c r="I92" s="47">
        <f t="shared" si="16"/>
        <v>2.0823239731134939E-3</v>
      </c>
      <c r="J92" s="47">
        <f t="shared" si="19"/>
        <v>2.6253899999999993E-2</v>
      </c>
      <c r="K92" s="47">
        <f t="shared" si="17"/>
        <v>3.5853826168612323E-4</v>
      </c>
      <c r="L92" s="47">
        <f>1+SUM(I92:I$104) / I91</f>
        <v>4.3198020429776758</v>
      </c>
      <c r="M92" s="48">
        <f t="shared" si="12"/>
        <v>0.79429514081058694</v>
      </c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80"/>
    </row>
    <row r="93" spans="1:25">
      <c r="A93" s="77">
        <v>89</v>
      </c>
      <c r="B93" s="46">
        <v>88</v>
      </c>
      <c r="C93" s="46">
        <v>1524778</v>
      </c>
      <c r="D93" s="46">
        <f t="shared" si="13"/>
        <v>243675</v>
      </c>
      <c r="E93" s="46">
        <f t="shared" si="14"/>
        <v>0.1598101494119144</v>
      </c>
      <c r="F93" s="46">
        <f t="shared" si="15"/>
        <v>0.8401898505880856</v>
      </c>
      <c r="G93" s="47">
        <f t="shared" si="11"/>
        <v>1.3006258541764888E-2</v>
      </c>
      <c r="H93" s="47">
        <f t="shared" si="18"/>
        <v>0.12811029999999998</v>
      </c>
      <c r="I93" s="47">
        <f t="shared" si="16"/>
        <v>1.666235683663062E-3</v>
      </c>
      <c r="J93" s="47">
        <f t="shared" si="19"/>
        <v>2.4367499999999997E-2</v>
      </c>
      <c r="K93" s="47">
        <f t="shared" si="17"/>
        <v>3.1693000501645588E-4</v>
      </c>
      <c r="L93" s="47">
        <f>1+SUM(I93:I$104) / I92</f>
        <v>4.0859820639143312</v>
      </c>
      <c r="M93" s="48">
        <f t="shared" si="12"/>
        <v>0.80542942552788899</v>
      </c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80"/>
    </row>
    <row r="94" spans="1:25">
      <c r="A94" s="77">
        <v>90</v>
      </c>
      <c r="B94" s="46">
        <v>89</v>
      </c>
      <c r="C94" s="46">
        <v>1281103</v>
      </c>
      <c r="D94" s="46">
        <f t="shared" si="13"/>
        <v>222592</v>
      </c>
      <c r="E94" s="46">
        <f t="shared" si="14"/>
        <v>0.17375027612924177</v>
      </c>
      <c r="F94" s="46">
        <f t="shared" si="15"/>
        <v>0.82624972387075823</v>
      </c>
      <c r="G94" s="47">
        <f t="shared" si="11"/>
        <v>1.2386912896918942E-2</v>
      </c>
      <c r="H94" s="47">
        <f t="shared" si="18"/>
        <v>0.10585109999999999</v>
      </c>
      <c r="I94" s="47">
        <f t="shared" si="16"/>
        <v>1.3111683557430565E-3</v>
      </c>
      <c r="J94" s="47">
        <f t="shared" si="19"/>
        <v>2.22592E-2</v>
      </c>
      <c r="K94" s="47">
        <f t="shared" si="17"/>
        <v>2.7572277155509813E-4</v>
      </c>
      <c r="L94" s="47">
        <f>1+SUM(I94:I$104) / I93</f>
        <v>3.8566059383388556</v>
      </c>
      <c r="M94" s="48">
        <f t="shared" si="12"/>
        <v>0.81635209817434018</v>
      </c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80"/>
    </row>
    <row r="95" spans="1:25">
      <c r="A95" s="77">
        <v>91</v>
      </c>
      <c r="B95" s="46">
        <v>90</v>
      </c>
      <c r="C95" s="46">
        <v>1058511</v>
      </c>
      <c r="D95" s="46">
        <f t="shared" si="13"/>
        <v>199815</v>
      </c>
      <c r="E95" s="46">
        <f t="shared" si="14"/>
        <v>0.18876988524446131</v>
      </c>
      <c r="F95" s="46">
        <f t="shared" si="15"/>
        <v>0.81123011475553863</v>
      </c>
      <c r="G95" s="47">
        <f t="shared" si="11"/>
        <v>1.1797059901827561E-2</v>
      </c>
      <c r="H95" s="47">
        <f t="shared" si="18"/>
        <v>8.586959999999999E-2</v>
      </c>
      <c r="I95" s="47">
        <f t="shared" si="16"/>
        <v>1.0130088149459717E-3</v>
      </c>
      <c r="J95" s="47">
        <f t="shared" si="19"/>
        <v>1.9981499999999996E-2</v>
      </c>
      <c r="K95" s="47">
        <f t="shared" si="17"/>
        <v>2.3572295242836735E-4</v>
      </c>
      <c r="L95" s="47">
        <f>1+SUM(I95:I$104) / I94</f>
        <v>3.6301812256036166</v>
      </c>
      <c r="M95" s="48">
        <f t="shared" si="12"/>
        <v>0.82713422735220876</v>
      </c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80"/>
    </row>
    <row r="96" spans="1:25">
      <c r="A96" s="77">
        <v>92</v>
      </c>
      <c r="B96" s="46">
        <v>91</v>
      </c>
      <c r="C96" s="46">
        <v>858696</v>
      </c>
      <c r="D96" s="46">
        <f t="shared" si="13"/>
        <v>175973</v>
      </c>
      <c r="E96" s="46">
        <f t="shared" si="14"/>
        <v>0.20493049926865853</v>
      </c>
      <c r="F96" s="46">
        <f t="shared" si="15"/>
        <v>0.79506950073134153</v>
      </c>
      <c r="G96" s="47">
        <f t="shared" si="11"/>
        <v>1.123529514459768E-2</v>
      </c>
      <c r="H96" s="47">
        <f t="shared" si="18"/>
        <v>6.8272299999999994E-2</v>
      </c>
      <c r="I96" s="47">
        <f t="shared" si="16"/>
        <v>7.6705944070051618E-4</v>
      </c>
      <c r="J96" s="47">
        <f t="shared" si="19"/>
        <v>1.75973E-2</v>
      </c>
      <c r="K96" s="47">
        <f t="shared" si="17"/>
        <v>1.9771085924802877E-4</v>
      </c>
      <c r="L96" s="47">
        <f>1+SUM(I96:I$104) / I95</f>
        <v>3.4043241697406956</v>
      </c>
      <c r="M96" s="48">
        <f t="shared" si="12"/>
        <v>0.83788932525044313</v>
      </c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80"/>
    </row>
    <row r="97" spans="1:25">
      <c r="A97" s="77">
        <v>93</v>
      </c>
      <c r="B97" s="46">
        <v>92</v>
      </c>
      <c r="C97" s="46">
        <v>682723</v>
      </c>
      <c r="D97" s="46">
        <f t="shared" si="13"/>
        <v>151749</v>
      </c>
      <c r="E97" s="46">
        <f t="shared" si="14"/>
        <v>0.22227023258334638</v>
      </c>
      <c r="F97" s="46">
        <f t="shared" si="15"/>
        <v>0.77772976741665356</v>
      </c>
      <c r="G97" s="47">
        <f t="shared" si="11"/>
        <v>1.0700281090093026E-2</v>
      </c>
      <c r="H97" s="47">
        <f t="shared" si="18"/>
        <v>5.3097399999999989E-2</v>
      </c>
      <c r="I97" s="47">
        <f t="shared" si="16"/>
        <v>5.6815710515310531E-4</v>
      </c>
      <c r="J97" s="47">
        <f t="shared" si="19"/>
        <v>1.5174899999999998E-2</v>
      </c>
      <c r="K97" s="47">
        <f t="shared" si="17"/>
        <v>1.6237569551405263E-4</v>
      </c>
      <c r="L97" s="47">
        <f>1+SUM(I97:I$104) / I96</f>
        <v>3.175244901113099</v>
      </c>
      <c r="M97" s="48">
        <f t="shared" si="12"/>
        <v>0.84879786185175721</v>
      </c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80"/>
    </row>
    <row r="98" spans="1:25">
      <c r="A98" s="77">
        <v>94</v>
      </c>
      <c r="B98" s="46">
        <v>93</v>
      </c>
      <c r="C98" s="46">
        <v>530974</v>
      </c>
      <c r="D98" s="46">
        <f t="shared" si="13"/>
        <v>127890</v>
      </c>
      <c r="E98" s="46">
        <f t="shared" si="14"/>
        <v>0.24085925111210718</v>
      </c>
      <c r="F98" s="46">
        <f t="shared" si="15"/>
        <v>0.75914074888789285</v>
      </c>
      <c r="G98" s="47">
        <f t="shared" si="11"/>
        <v>1.0190743895326695E-2</v>
      </c>
      <c r="H98" s="47">
        <f t="shared" si="18"/>
        <v>4.0308399999999994E-2</v>
      </c>
      <c r="I98" s="47">
        <f t="shared" si="16"/>
        <v>4.1077258123038652E-4</v>
      </c>
      <c r="J98" s="47">
        <f t="shared" si="19"/>
        <v>1.2788999999999997E-2</v>
      </c>
      <c r="K98" s="47">
        <f t="shared" si="17"/>
        <v>1.3032942367733306E-4</v>
      </c>
      <c r="L98" s="47">
        <f>1+SUM(I98:I$104) / I97</f>
        <v>2.9367618957873094</v>
      </c>
      <c r="M98" s="48">
        <f t="shared" si="12"/>
        <v>0.86015419543869953</v>
      </c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80"/>
    </row>
    <row r="99" spans="1:25">
      <c r="A99" s="77">
        <v>95</v>
      </c>
      <c r="B99" s="46">
        <v>94</v>
      </c>
      <c r="C99" s="46">
        <v>403084</v>
      </c>
      <c r="D99" s="46">
        <f t="shared" si="13"/>
        <v>105096</v>
      </c>
      <c r="E99" s="46">
        <f t="shared" si="14"/>
        <v>0.26072977344672577</v>
      </c>
      <c r="F99" s="46">
        <f t="shared" si="15"/>
        <v>0.73927022655327423</v>
      </c>
      <c r="G99" s="47">
        <f t="shared" si="11"/>
        <v>9.7054703765016102E-3</v>
      </c>
      <c r="H99" s="47">
        <f t="shared" si="18"/>
        <v>2.9798799999999993E-2</v>
      </c>
      <c r="I99" s="47">
        <f t="shared" si="16"/>
        <v>2.8921137065529611E-4</v>
      </c>
      <c r="J99" s="47">
        <f t="shared" si="19"/>
        <v>1.0509599999999999E-2</v>
      </c>
      <c r="K99" s="47">
        <f t="shared" si="17"/>
        <v>1.0200061146888132E-4</v>
      </c>
      <c r="L99" s="47">
        <f>1+SUM(I99:I$104) / I98</f>
        <v>2.6788181158181885</v>
      </c>
      <c r="M99" s="48">
        <f t="shared" si="12"/>
        <v>0.87243723258008621</v>
      </c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80"/>
    </row>
    <row r="100" spans="1:25">
      <c r="A100" s="77">
        <v>96</v>
      </c>
      <c r="B100" s="46">
        <v>95</v>
      </c>
      <c r="C100" s="46">
        <v>297988</v>
      </c>
      <c r="D100" s="46">
        <f t="shared" si="13"/>
        <v>84006</v>
      </c>
      <c r="E100" s="46">
        <f t="shared" si="14"/>
        <v>0.28191068096701882</v>
      </c>
      <c r="F100" s="46">
        <f t="shared" si="15"/>
        <v>0.71808931903298123</v>
      </c>
      <c r="G100" s="47">
        <f t="shared" si="11"/>
        <v>9.2433051204777253E-3</v>
      </c>
      <c r="H100" s="47">
        <f t="shared" si="18"/>
        <v>2.1398199999999996E-2</v>
      </c>
      <c r="I100" s="47">
        <f t="shared" si="16"/>
        <v>1.9779009162900643E-4</v>
      </c>
      <c r="J100" s="47">
        <f t="shared" si="19"/>
        <v>8.4005999999999994E-3</v>
      </c>
      <c r="K100" s="47">
        <f t="shared" si="17"/>
        <v>7.7649308995085176E-5</v>
      </c>
      <c r="L100" s="47">
        <f>1+SUM(I100:I$104) / I99</f>
        <v>2.3844582918314901</v>
      </c>
      <c r="M100" s="48">
        <f t="shared" si="12"/>
        <v>0.88645436705564329</v>
      </c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80"/>
    </row>
    <row r="101" spans="1:25">
      <c r="A101" s="77">
        <v>97</v>
      </c>
      <c r="B101" s="46">
        <v>96</v>
      </c>
      <c r="C101" s="46">
        <v>213982</v>
      </c>
      <c r="D101" s="46">
        <f t="shared" si="13"/>
        <v>74894</v>
      </c>
      <c r="E101" s="46">
        <f t="shared" si="14"/>
        <v>0.35000140198708302</v>
      </c>
      <c r="F101" s="46">
        <f t="shared" si="15"/>
        <v>0.64999859801291693</v>
      </c>
      <c r="G101" s="47">
        <f t="shared" si="11"/>
        <v>8.8031477337883104E-3</v>
      </c>
      <c r="H101" s="47">
        <f t="shared" si="18"/>
        <v>1.3908799999999995E-2</v>
      </c>
      <c r="I101" s="47">
        <f t="shared" si="16"/>
        <v>1.2244122119971481E-4</v>
      </c>
      <c r="J101" s="47">
        <f t="shared" si="19"/>
        <v>7.4893999999999985E-3</v>
      </c>
      <c r="K101" s="47">
        <f t="shared" si="17"/>
        <v>6.5930294637434162E-5</v>
      </c>
      <c r="L101" s="47">
        <f>1+SUM(I101:I$104) / I100</f>
        <v>2.0243738040563977</v>
      </c>
      <c r="M101" s="48">
        <f t="shared" ref="M101:M104" si="20" xml:space="preserve"> 1 - d * L101</f>
        <v>0.90360124742588588</v>
      </c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80"/>
    </row>
    <row r="102" spans="1:25">
      <c r="A102" s="77">
        <v>98</v>
      </c>
      <c r="B102" s="46">
        <v>97</v>
      </c>
      <c r="C102" s="46">
        <v>139088</v>
      </c>
      <c r="D102" s="46">
        <f t="shared" si="13"/>
        <v>66067</v>
      </c>
      <c r="E102" s="46">
        <f t="shared" si="14"/>
        <v>0.47500143793857125</v>
      </c>
      <c r="F102" s="46">
        <f t="shared" si="15"/>
        <v>0.5249985620614287</v>
      </c>
      <c r="G102" s="47">
        <f t="shared" si="11"/>
        <v>8.3839502226555323E-3</v>
      </c>
      <c r="H102" s="47">
        <f t="shared" si="18"/>
        <v>7.3020999999999971E-3</v>
      </c>
      <c r="I102" s="47">
        <f t="shared" si="16"/>
        <v>6.1220442920852935E-5</v>
      </c>
      <c r="J102" s="47">
        <f t="shared" si="19"/>
        <v>6.6066999999999975E-3</v>
      </c>
      <c r="K102" s="47">
        <f t="shared" si="17"/>
        <v>5.5390243936018286E-5</v>
      </c>
      <c r="L102" s="47">
        <f>1+SUM(I102:I$104) / I101</f>
        <v>1.6547612526355684</v>
      </c>
      <c r="M102" s="48">
        <f t="shared" si="20"/>
        <v>0.92120184511259195</v>
      </c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80"/>
    </row>
    <row r="103" spans="1:25">
      <c r="A103" s="77">
        <v>99</v>
      </c>
      <c r="B103" s="46">
        <v>98</v>
      </c>
      <c r="C103" s="46">
        <v>73021</v>
      </c>
      <c r="D103" s="46">
        <f t="shared" si="13"/>
        <v>49289</v>
      </c>
      <c r="E103" s="46">
        <f t="shared" si="14"/>
        <v>0.67499760342915049</v>
      </c>
      <c r="F103" s="46">
        <f t="shared" si="15"/>
        <v>0.32500239657084951</v>
      </c>
      <c r="G103" s="47">
        <f t="shared" si="11"/>
        <v>7.9847144977671734E-3</v>
      </c>
      <c r="H103" s="47">
        <f t="shared" si="18"/>
        <v>2.3731999999999994E-3</v>
      </c>
      <c r="I103" s="47">
        <f t="shared" si="16"/>
        <v>1.8949324446101049E-5</v>
      </c>
      <c r="J103" s="47">
        <f t="shared" si="19"/>
        <v>4.9288999999999982E-3</v>
      </c>
      <c r="K103" s="47">
        <f t="shared" si="17"/>
        <v>3.9355859288044607E-5</v>
      </c>
      <c r="L103" s="47">
        <f>1+SUM(I103:I$104) / I102</f>
        <v>1.3095260919722376</v>
      </c>
      <c r="M103" s="48">
        <f t="shared" si="20"/>
        <v>0.93764161466798868</v>
      </c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80"/>
    </row>
    <row r="104" spans="1:25">
      <c r="A104" s="77">
        <v>100</v>
      </c>
      <c r="B104" s="46">
        <v>99</v>
      </c>
      <c r="C104" s="46">
        <v>23732</v>
      </c>
      <c r="D104" s="46">
        <f t="shared" si="13"/>
        <v>23732</v>
      </c>
      <c r="E104" s="46">
        <f t="shared" si="14"/>
        <v>1</v>
      </c>
      <c r="F104" s="46">
        <f t="shared" si="15"/>
        <v>0</v>
      </c>
      <c r="G104" s="47">
        <f t="shared" si="11"/>
        <v>7.6044899978735007E-3</v>
      </c>
      <c r="H104" s="47">
        <f t="shared" si="18"/>
        <v>0</v>
      </c>
      <c r="I104" s="47">
        <f t="shared" si="16"/>
        <v>0</v>
      </c>
      <c r="J104" s="47">
        <f t="shared" si="19"/>
        <v>2.3731999999999994E-3</v>
      </c>
      <c r="K104" s="47">
        <f t="shared" si="17"/>
        <v>1.8046975662953386E-5</v>
      </c>
      <c r="L104" s="47">
        <f>1+SUM(I104:I$104) / I103</f>
        <v>1</v>
      </c>
      <c r="M104" s="48">
        <f t="shared" si="20"/>
        <v>0.95238095238095233</v>
      </c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80"/>
    </row>
    <row r="105" spans="1:25">
      <c r="A105" s="84">
        <v>101</v>
      </c>
      <c r="B105" s="49">
        <v>100</v>
      </c>
      <c r="C105" s="49">
        <v>0</v>
      </c>
      <c r="D105" s="49"/>
      <c r="E105" s="49"/>
      <c r="F105" s="50"/>
      <c r="G105" s="50"/>
      <c r="H105" s="50"/>
      <c r="I105" s="50"/>
      <c r="J105" s="50"/>
      <c r="K105" s="50"/>
      <c r="L105" s="50"/>
      <c r="M105" s="1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80"/>
    </row>
    <row r="106" spans="1:25" ht="15.75" thickBot="1">
      <c r="A106" s="85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8"/>
    </row>
  </sheetData>
  <mergeCells count="4">
    <mergeCell ref="A1:M3"/>
    <mergeCell ref="O1:P3"/>
    <mergeCell ref="S2:W3"/>
    <mergeCell ref="S14:T15"/>
  </mergeCells>
  <phoneticPr fontId="27" type="noConversion"/>
  <pageMargins left="0.7" right="0.7" top="0.75" bottom="0.75" header="0.3" footer="0.3"/>
  <pageSetup orientation="portrait" r:id="rId1"/>
  <ignoredErrors>
    <ignoredError sqref="S4:W5 S8:W8 S11:W11 S16:T17 S19:T20 S22:T23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13"/>
  <sheetViews>
    <sheetView workbookViewId="0">
      <selection activeCell="V17" sqref="V17"/>
    </sheetView>
  </sheetViews>
  <sheetFormatPr defaultRowHeight="15"/>
  <sheetData>
    <row r="1" spans="1:29">
      <c r="A1" s="53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41"/>
      <c r="Z1" s="41"/>
      <c r="AA1" s="41"/>
      <c r="AB1" s="41"/>
      <c r="AC1" s="41"/>
    </row>
    <row r="2" spans="1:29">
      <c r="A2" s="31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30"/>
      <c r="Y2" s="41"/>
      <c r="Z2" s="41"/>
      <c r="AA2" s="41"/>
      <c r="AB2" s="41"/>
      <c r="AC2" s="41"/>
    </row>
    <row r="3" spans="1:29">
      <c r="A3" s="31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30"/>
      <c r="Y3" s="41"/>
      <c r="Z3" s="41"/>
      <c r="AA3" s="41"/>
      <c r="AB3" s="41"/>
      <c r="AC3" s="41"/>
    </row>
    <row r="4" spans="1:29">
      <c r="A4" s="31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30"/>
      <c r="Y4" s="41"/>
      <c r="Z4" s="41"/>
      <c r="AA4" s="41"/>
      <c r="AB4" s="41"/>
      <c r="AC4" s="41"/>
    </row>
    <row r="5" spans="1:29">
      <c r="A5" s="31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30"/>
      <c r="Y5" s="41"/>
      <c r="Z5" s="41"/>
      <c r="AA5" s="41"/>
      <c r="AB5" s="41"/>
      <c r="AC5" s="41"/>
    </row>
    <row r="6" spans="1:29">
      <c r="A6" s="31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30"/>
      <c r="Y6" s="41"/>
      <c r="Z6" s="41"/>
      <c r="AA6" s="41"/>
      <c r="AB6" s="41"/>
      <c r="AC6" s="41"/>
    </row>
    <row r="7" spans="1:29">
      <c r="A7" s="31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30"/>
      <c r="Y7" s="41"/>
      <c r="Z7" s="41"/>
      <c r="AA7" s="41"/>
      <c r="AB7" s="41"/>
      <c r="AC7" s="41"/>
    </row>
    <row r="8" spans="1:29">
      <c r="A8" s="31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30"/>
      <c r="Y8" s="41"/>
      <c r="Z8" s="41"/>
      <c r="AA8" s="41"/>
      <c r="AB8" s="41"/>
      <c r="AC8" s="41"/>
    </row>
    <row r="9" spans="1:29">
      <c r="A9" s="31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30"/>
      <c r="Y9" s="41"/>
      <c r="Z9" s="41"/>
      <c r="AA9" s="41"/>
      <c r="AB9" s="41"/>
      <c r="AC9" s="41"/>
    </row>
    <row r="10" spans="1:29">
      <c r="A10" s="31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30"/>
      <c r="Y10" s="41"/>
      <c r="Z10" s="41"/>
      <c r="AA10" s="41"/>
      <c r="AB10" s="41"/>
      <c r="AC10" s="41"/>
    </row>
    <row r="11" spans="1:29">
      <c r="A11" s="31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30"/>
      <c r="Y11" s="41"/>
      <c r="Z11" s="41"/>
      <c r="AA11" s="41"/>
      <c r="AB11" s="41"/>
      <c r="AC11" s="41"/>
    </row>
    <row r="12" spans="1:29">
      <c r="A12" s="3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30"/>
      <c r="Y12" s="41"/>
      <c r="Z12" s="41"/>
      <c r="AA12" s="41"/>
      <c r="AB12" s="41"/>
      <c r="AC12" s="41"/>
    </row>
    <row r="13" spans="1:29">
      <c r="A13" s="31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30"/>
      <c r="Y13" s="41"/>
      <c r="Z13" s="41"/>
      <c r="AA13" s="41"/>
      <c r="AB13" s="41"/>
      <c r="AC13" s="41"/>
    </row>
    <row r="14" spans="1:29">
      <c r="A14" s="31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30"/>
      <c r="Y14" s="41"/>
      <c r="Z14" s="41"/>
      <c r="AA14" s="41"/>
      <c r="AB14" s="41"/>
      <c r="AC14" s="41"/>
    </row>
    <row r="15" spans="1:29">
      <c r="A15" s="31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30"/>
      <c r="Y15" s="41"/>
      <c r="Z15" s="41"/>
      <c r="AA15" s="41"/>
      <c r="AB15" s="41"/>
      <c r="AC15" s="41"/>
    </row>
    <row r="16" spans="1:29">
      <c r="A16" s="31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30"/>
      <c r="Y16" s="41"/>
      <c r="Z16" s="41"/>
      <c r="AA16" s="41"/>
      <c r="AB16" s="41"/>
      <c r="AC16" s="41"/>
    </row>
    <row r="17" spans="1:29">
      <c r="A17" s="31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30"/>
      <c r="Y17" s="41"/>
      <c r="Z17" s="41"/>
      <c r="AA17" s="41"/>
      <c r="AB17" s="41"/>
      <c r="AC17" s="41"/>
    </row>
    <row r="18" spans="1:29">
      <c r="A18" s="31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30"/>
      <c r="Y18" s="41"/>
      <c r="Z18" s="41"/>
      <c r="AA18" s="41"/>
      <c r="AB18" s="41"/>
      <c r="AC18" s="41"/>
    </row>
    <row r="19" spans="1:29">
      <c r="A19" s="31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30"/>
      <c r="Y19" s="41"/>
      <c r="Z19" s="41"/>
      <c r="AA19" s="41"/>
      <c r="AB19" s="41"/>
      <c r="AC19" s="41"/>
    </row>
    <row r="20" spans="1:29">
      <c r="A20" s="31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30"/>
      <c r="Y20" s="41"/>
      <c r="Z20" s="41"/>
      <c r="AA20" s="41"/>
      <c r="AB20" s="41"/>
      <c r="AC20" s="41"/>
    </row>
    <row r="21" spans="1:29">
      <c r="A21" s="31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30"/>
      <c r="Y21" s="41"/>
      <c r="Z21" s="41"/>
      <c r="AA21" s="41"/>
      <c r="AB21" s="41"/>
      <c r="AC21" s="41"/>
    </row>
    <row r="22" spans="1:29">
      <c r="A22" s="31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30"/>
      <c r="Y22" s="41"/>
      <c r="Z22" s="41"/>
      <c r="AA22" s="41"/>
      <c r="AB22" s="41"/>
      <c r="AC22" s="41"/>
    </row>
    <row r="23" spans="1:29">
      <c r="A23" s="31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30"/>
      <c r="Y23" s="41"/>
      <c r="Z23" s="41"/>
      <c r="AA23" s="41"/>
      <c r="AB23" s="41"/>
      <c r="AC23" s="41"/>
    </row>
    <row r="24" spans="1:29">
      <c r="A24" s="31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30"/>
      <c r="Y24" s="41"/>
      <c r="Z24" s="41"/>
      <c r="AA24" s="41"/>
      <c r="AB24" s="41"/>
      <c r="AC24" s="41"/>
    </row>
    <row r="25" spans="1:29">
      <c r="A25" s="31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30"/>
      <c r="Y25" s="41"/>
      <c r="Z25" s="41"/>
      <c r="AA25" s="41"/>
      <c r="AB25" s="41"/>
      <c r="AC25" s="41"/>
    </row>
    <row r="26" spans="1:29">
      <c r="A26" s="31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30"/>
      <c r="Y26" s="41"/>
      <c r="Z26" s="41"/>
      <c r="AA26" s="41"/>
      <c r="AB26" s="41"/>
      <c r="AC26" s="41"/>
    </row>
    <row r="27" spans="1:29">
      <c r="A27" s="31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30"/>
      <c r="Y27" s="41"/>
      <c r="Z27" s="41"/>
      <c r="AA27" s="41"/>
      <c r="AB27" s="41"/>
      <c r="AC27" s="41"/>
    </row>
    <row r="28" spans="1:29">
      <c r="A28" s="31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30"/>
      <c r="Y28" s="41"/>
      <c r="Z28" s="41"/>
      <c r="AA28" s="41"/>
      <c r="AB28" s="41"/>
      <c r="AC28" s="41"/>
    </row>
    <row r="29" spans="1:29">
      <c r="A29" s="31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30"/>
      <c r="Y29" s="41"/>
      <c r="Z29" s="41"/>
      <c r="AA29" s="41"/>
      <c r="AB29" s="41"/>
      <c r="AC29" s="41"/>
    </row>
    <row r="30" spans="1:29">
      <c r="A30" s="31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30"/>
      <c r="Y30" s="41"/>
      <c r="Z30" s="41"/>
      <c r="AA30" s="41"/>
      <c r="AB30" s="41"/>
      <c r="AC30" s="41"/>
    </row>
    <row r="31" spans="1:29">
      <c r="A31" s="31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30"/>
      <c r="Y31" s="41"/>
      <c r="Z31" s="41"/>
      <c r="AA31" s="41"/>
      <c r="AB31" s="41"/>
      <c r="AC31" s="41"/>
    </row>
    <row r="32" spans="1:29">
      <c r="A32" s="31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30"/>
      <c r="Y32" s="41"/>
      <c r="Z32" s="41"/>
      <c r="AA32" s="41"/>
      <c r="AB32" s="41"/>
      <c r="AC32" s="41"/>
    </row>
    <row r="33" spans="1:29">
      <c r="A33" s="31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30"/>
      <c r="Y33" s="41"/>
      <c r="Z33" s="41"/>
      <c r="AA33" s="41"/>
      <c r="AB33" s="41"/>
      <c r="AC33" s="41"/>
    </row>
    <row r="34" spans="1:29">
      <c r="A34" s="31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30"/>
      <c r="Y34" s="41"/>
      <c r="Z34" s="41"/>
      <c r="AA34" s="41"/>
      <c r="AB34" s="41"/>
      <c r="AC34" s="41"/>
    </row>
    <row r="35" spans="1:29">
      <c r="A35" s="31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30"/>
      <c r="Y35" s="41"/>
      <c r="Z35" s="41"/>
      <c r="AA35" s="41"/>
      <c r="AB35" s="41"/>
      <c r="AC35" s="41"/>
    </row>
    <row r="36" spans="1:29">
      <c r="A36" s="31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30"/>
      <c r="Y36" s="41"/>
      <c r="Z36" s="41"/>
      <c r="AA36" s="41"/>
      <c r="AB36" s="41"/>
      <c r="AC36" s="41"/>
    </row>
    <row r="37" spans="1:29">
      <c r="A37" s="31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30"/>
      <c r="Y37" s="41"/>
      <c r="Z37" s="41"/>
      <c r="AA37" s="41"/>
      <c r="AB37" s="41"/>
      <c r="AC37" s="41"/>
    </row>
    <row r="38" spans="1:29">
      <c r="A38" s="31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30"/>
      <c r="Y38" s="41"/>
      <c r="Z38" s="41"/>
      <c r="AA38" s="41"/>
      <c r="AB38" s="41"/>
      <c r="AC38" s="41"/>
    </row>
    <row r="39" spans="1:29" ht="15.75" thickBot="1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40"/>
      <c r="Y39" s="41"/>
      <c r="Z39" s="41"/>
      <c r="AA39" s="41"/>
      <c r="AB39" s="41"/>
      <c r="AC39" s="41"/>
    </row>
    <row r="40" spans="1:2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</row>
    <row r="41" spans="1:2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</row>
    <row r="42" spans="1:2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</row>
    <row r="43" spans="1:2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</row>
    <row r="44" spans="1:2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</row>
    <row r="45" spans="1:2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</row>
    <row r="46" spans="1:2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</row>
    <row r="47" spans="1:2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</row>
    <row r="48" spans="1:2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</row>
    <row r="49" spans="1:2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</row>
    <row r="50" spans="1:2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</row>
    <row r="51" spans="1:2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 spans="1:2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</row>
    <row r="53" spans="1:2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</row>
    <row r="54" spans="1:2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</row>
    <row r="55" spans="1:2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 spans="1:2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</row>
    <row r="57" spans="1:2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spans="1:2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 spans="1:2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 spans="1:2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 spans="1:2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 spans="1:2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 spans="1:2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 spans="1:2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 spans="1:2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 spans="1:2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spans="1:2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 spans="1:2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 spans="1:2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 spans="1:2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:2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</row>
    <row r="72" spans="1:2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 spans="1:2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</row>
    <row r="74" spans="1:2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 spans="1:2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</row>
    <row r="76" spans="1:2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 spans="1:2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 spans="1:2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 spans="1:2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 spans="1:2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spans="1:2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spans="1:2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spans="1:2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spans="1:2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spans="1:2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spans="1:2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spans="1:2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spans="1:2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 spans="1:2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 spans="1:2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 spans="1:2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2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 spans="1:2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spans="1:2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spans="1:2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 spans="1:2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 spans="1:2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 spans="1:2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 spans="1:2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spans="1:2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 spans="1:2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 spans="1:2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 spans="1:2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 spans="1:2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 spans="1:2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 spans="1:2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 spans="1:2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  <row r="108" spans="1:2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</row>
    <row r="109" spans="1:2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</row>
    <row r="110" spans="1:2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</row>
    <row r="111" spans="1:2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 spans="1:2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</row>
    <row r="113" spans="1:2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</row>
    <row r="114" spans="1:2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</row>
    <row r="115" spans="1:2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</row>
    <row r="116" spans="1:2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 spans="1:2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 spans="1:2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 spans="1:2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 spans="1:2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 spans="1:2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 spans="1:2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 spans="1:2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 spans="1:2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 spans="1:2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 spans="1:2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 spans="1:2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 spans="1:2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 spans="1: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 spans="1:2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 spans="1:2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 spans="1:2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 spans="1:2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 spans="1:2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 spans="1:2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 spans="1:2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 spans="1:2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 spans="1:2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 spans="1:2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 spans="1:2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 spans="1:2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 spans="1:2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 spans="1:2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 spans="1:2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 spans="1:2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 spans="1:2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 spans="1:2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 spans="1:2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 spans="1:2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 spans="1:2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 spans="1:2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 spans="1:2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 spans="1:2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 spans="1:2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 spans="1:2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 spans="1:2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 spans="1:2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 spans="1:2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 spans="1:2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 spans="1:2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 spans="1:2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 spans="1:2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 spans="1:2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 spans="1:2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 spans="1:2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</row>
    <row r="166" spans="1:2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</row>
    <row r="167" spans="1:2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</row>
    <row r="168" spans="1:2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</row>
    <row r="169" spans="1:2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</row>
    <row r="170" spans="1:2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</row>
    <row r="171" spans="1:2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 spans="1:2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</row>
    <row r="173" spans="1:2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</row>
    <row r="174" spans="1:2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</row>
    <row r="175" spans="1:2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</row>
    <row r="176" spans="1:2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</row>
    <row r="177" spans="1:2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</row>
    <row r="178" spans="1:2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</row>
    <row r="179" spans="1:2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</row>
    <row r="180" spans="1:2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</row>
    <row r="181" spans="1:2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</row>
    <row r="182" spans="1:2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</row>
    <row r="183" spans="1:2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</row>
    <row r="184" spans="1:2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</row>
    <row r="185" spans="1:2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</row>
    <row r="186" spans="1:2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</row>
    <row r="187" spans="1:2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</row>
    <row r="188" spans="1:2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</row>
    <row r="189" spans="1:2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</row>
    <row r="190" spans="1:2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</row>
    <row r="191" spans="1:2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</row>
    <row r="192" spans="1:2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</row>
    <row r="193" spans="1:2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</row>
    <row r="194" spans="1:2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</row>
    <row r="195" spans="1:2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</row>
    <row r="196" spans="1:2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</row>
    <row r="197" spans="1:2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 spans="1:2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</row>
    <row r="199" spans="1:2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 spans="1:2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 spans="1:2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 spans="1:2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 spans="1:2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 spans="1:2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 spans="1:2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 spans="1:2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 spans="1:2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 spans="1:2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 spans="1:2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 spans="1:2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 spans="1:2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 spans="1:2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 spans="1:2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</sheetData>
  <phoneticPr fontId="2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EW147"/>
  <sheetViews>
    <sheetView tabSelected="1" workbookViewId="0">
      <selection activeCell="DO22" sqref="DO22"/>
    </sheetView>
  </sheetViews>
  <sheetFormatPr defaultRowHeight="15"/>
  <sheetData>
    <row r="11" spans="3:3">
      <c r="C11" t="s">
        <v>87</v>
      </c>
    </row>
    <row r="23" spans="2:153"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  <c r="ET23" s="91"/>
    </row>
    <row r="24" spans="2:153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  <c r="DY24" s="91"/>
      <c r="DZ24" s="91"/>
      <c r="EA24" s="91"/>
      <c r="EB24" s="91"/>
      <c r="EC24" s="91"/>
      <c r="ED24" s="91"/>
      <c r="EE24" s="91"/>
      <c r="EF24" s="91"/>
      <c r="EG24" s="91"/>
      <c r="EH24" s="91"/>
      <c r="EI24" s="91"/>
      <c r="EJ24" s="91"/>
      <c r="EK24" s="91"/>
      <c r="EL24" s="91"/>
      <c r="EM24" s="91"/>
      <c r="EN24" s="91"/>
      <c r="EO24" s="91"/>
      <c r="EP24" s="91"/>
      <c r="EQ24" s="91"/>
      <c r="ER24" s="91"/>
      <c r="ES24" s="91"/>
      <c r="ET24" s="91"/>
    </row>
    <row r="25" spans="2:153">
      <c r="B25" s="91"/>
      <c r="C25" s="91" t="s">
        <v>74</v>
      </c>
      <c r="D25" s="91"/>
      <c r="E25" s="91" t="s">
        <v>75</v>
      </c>
      <c r="F25" s="91"/>
      <c r="G25" s="91"/>
      <c r="H25" s="91"/>
      <c r="I25" s="91"/>
      <c r="J25" s="91"/>
      <c r="K25" s="91"/>
      <c r="L25" s="91"/>
      <c r="M25" s="91" t="s">
        <v>76</v>
      </c>
      <c r="N25" s="91"/>
      <c r="O25" s="91"/>
      <c r="P25" s="91" t="s">
        <v>75</v>
      </c>
      <c r="Q25" s="91"/>
      <c r="R25" s="91"/>
      <c r="S25" s="91"/>
      <c r="T25" s="91"/>
      <c r="U25" s="91"/>
      <c r="V25" s="91" t="s">
        <v>77</v>
      </c>
      <c r="W25" s="91"/>
      <c r="X25" s="91"/>
      <c r="Y25" s="91" t="s">
        <v>75</v>
      </c>
      <c r="Z25" s="91"/>
      <c r="AA25" s="91"/>
      <c r="AB25" s="91"/>
      <c r="AC25" s="91"/>
      <c r="AD25" s="91"/>
      <c r="AE25" s="91" t="s">
        <v>78</v>
      </c>
      <c r="AF25" s="91" t="s">
        <v>85</v>
      </c>
      <c r="AG25" s="91"/>
      <c r="AH25" s="91" t="s">
        <v>81</v>
      </c>
      <c r="AI25" s="91" t="s">
        <v>84</v>
      </c>
      <c r="AJ25" s="91"/>
      <c r="AK25" s="91" t="s">
        <v>75</v>
      </c>
      <c r="AL25" s="91"/>
      <c r="AM25" s="91"/>
      <c r="AN25" s="91"/>
      <c r="AO25" s="91"/>
      <c r="AP25" s="91" t="s">
        <v>12</v>
      </c>
      <c r="AQ25" s="91"/>
      <c r="AR25" s="91" t="s">
        <v>82</v>
      </c>
      <c r="AS25" s="91" t="s">
        <v>84</v>
      </c>
      <c r="AT25" s="91"/>
      <c r="AU25" s="91" t="s">
        <v>75</v>
      </c>
      <c r="AV25" s="91"/>
      <c r="AW25" s="91"/>
      <c r="AX25" s="91"/>
      <c r="AY25" s="91"/>
      <c r="AZ25" s="91" t="s">
        <v>12</v>
      </c>
      <c r="BA25" s="91"/>
      <c r="BB25" s="91" t="s">
        <v>83</v>
      </c>
      <c r="BC25" s="91" t="s">
        <v>84</v>
      </c>
      <c r="BD25" s="91"/>
      <c r="BE25" s="91" t="s">
        <v>75</v>
      </c>
      <c r="BF25" s="91"/>
      <c r="BG25" s="91"/>
      <c r="BH25" s="91"/>
      <c r="BI25" s="91"/>
      <c r="BJ25" s="91" t="s">
        <v>13</v>
      </c>
      <c r="BK25" s="91"/>
      <c r="BL25" s="91" t="s">
        <v>81</v>
      </c>
      <c r="BM25" s="91" t="s">
        <v>84</v>
      </c>
      <c r="BN25" s="91"/>
      <c r="BO25" s="91" t="s">
        <v>75</v>
      </c>
      <c r="BP25" s="91"/>
      <c r="BQ25" s="91"/>
      <c r="BR25" s="91"/>
      <c r="BS25" s="91"/>
      <c r="BT25" s="91" t="s">
        <v>13</v>
      </c>
      <c r="BU25" s="91"/>
      <c r="BV25" s="91" t="s">
        <v>67</v>
      </c>
      <c r="BW25" s="91" t="s">
        <v>84</v>
      </c>
      <c r="BX25" s="91"/>
      <c r="BY25" s="91" t="s">
        <v>75</v>
      </c>
      <c r="BZ25" s="91"/>
      <c r="CA25" s="91"/>
      <c r="CB25" s="91"/>
      <c r="CC25" s="91"/>
      <c r="CD25" s="91" t="s">
        <v>13</v>
      </c>
      <c r="CE25" s="91"/>
      <c r="CF25" s="91" t="s">
        <v>83</v>
      </c>
      <c r="CG25" s="91" t="s">
        <v>84</v>
      </c>
      <c r="CH25" s="91"/>
      <c r="CI25" s="91" t="s">
        <v>75</v>
      </c>
      <c r="CJ25" s="91"/>
      <c r="CK25" s="91"/>
      <c r="CL25" s="91"/>
      <c r="CM25" s="91" t="s">
        <v>86</v>
      </c>
      <c r="CN25" s="91"/>
      <c r="CO25" s="91" t="s">
        <v>81</v>
      </c>
      <c r="CP25" s="91" t="s">
        <v>84</v>
      </c>
      <c r="CQ25" s="91"/>
      <c r="CR25" s="91" t="s">
        <v>75</v>
      </c>
      <c r="CS25" s="91"/>
      <c r="CT25" s="91"/>
      <c r="CU25" s="91"/>
      <c r="CV25" s="91"/>
      <c r="CW25" s="91" t="s">
        <v>86</v>
      </c>
      <c r="CX25" s="91"/>
      <c r="CY25" s="91" t="s">
        <v>82</v>
      </c>
      <c r="CZ25" s="91" t="s">
        <v>84</v>
      </c>
      <c r="DA25" s="91"/>
      <c r="DB25" s="91" t="s">
        <v>75</v>
      </c>
      <c r="DC25" s="91"/>
      <c r="DD25" s="91"/>
      <c r="DE25" s="91"/>
      <c r="DF25" s="91"/>
      <c r="DG25" s="91" t="s">
        <v>86</v>
      </c>
      <c r="DH25" s="91"/>
      <c r="DI25" s="91" t="s">
        <v>83</v>
      </c>
      <c r="DJ25" s="91" t="s">
        <v>84</v>
      </c>
      <c r="DK25" s="91"/>
      <c r="DL25" s="91" t="s">
        <v>75</v>
      </c>
      <c r="DN25" s="91"/>
      <c r="DO25" s="91"/>
      <c r="DP25" s="91"/>
      <c r="DQ25" s="91"/>
      <c r="DR25" s="91"/>
      <c r="DS25" s="91"/>
      <c r="DT25" s="91"/>
      <c r="DU25" s="91"/>
      <c r="DV25" s="93"/>
      <c r="DW25" s="91"/>
      <c r="DX25" s="91"/>
      <c r="DY25" s="91"/>
      <c r="DZ25" s="91"/>
      <c r="EA25" s="91"/>
      <c r="EB25" s="91"/>
      <c r="EC25" s="91"/>
      <c r="ED25" s="91"/>
      <c r="EE25" s="91"/>
      <c r="EF25" s="93"/>
      <c r="EG25" s="91"/>
      <c r="EH25" s="91"/>
      <c r="EI25" s="91"/>
      <c r="EJ25" s="91"/>
      <c r="EK25" s="91"/>
      <c r="EL25" s="91"/>
      <c r="EM25" s="91"/>
      <c r="EN25" s="91"/>
      <c r="EO25" s="91"/>
      <c r="EP25" s="93"/>
      <c r="EQ25" s="91"/>
      <c r="ER25" s="91"/>
      <c r="ES25" s="91"/>
      <c r="ET25" s="91"/>
      <c r="EW25" s="89"/>
    </row>
    <row r="26" spans="2:153">
      <c r="B26" s="91" t="s">
        <v>73</v>
      </c>
      <c r="C26" s="92">
        <v>0.03</v>
      </c>
      <c r="D26" s="92">
        <v>0.04</v>
      </c>
      <c r="E26" s="92">
        <v>0.05</v>
      </c>
      <c r="F26" s="92">
        <v>0.06</v>
      </c>
      <c r="G26" s="92">
        <v>7.0000000000000007E-2</v>
      </c>
      <c r="H26" s="92"/>
      <c r="I26" s="92"/>
      <c r="J26" s="92"/>
      <c r="K26" s="91"/>
      <c r="L26" s="91" t="s">
        <v>73</v>
      </c>
      <c r="M26" s="92">
        <v>0.03</v>
      </c>
      <c r="N26" s="92">
        <v>0.04</v>
      </c>
      <c r="O26" s="92">
        <v>0.05</v>
      </c>
      <c r="P26" s="92">
        <v>0.06</v>
      </c>
      <c r="Q26" s="92">
        <v>7.0000000000000007E-2</v>
      </c>
      <c r="R26" s="92"/>
      <c r="S26" s="92"/>
      <c r="T26" s="92"/>
      <c r="U26" s="91"/>
      <c r="V26" s="91" t="s">
        <v>73</v>
      </c>
      <c r="W26" s="92">
        <v>0.03</v>
      </c>
      <c r="X26" s="92">
        <v>0.04</v>
      </c>
      <c r="Y26" s="92">
        <v>0.05</v>
      </c>
      <c r="Z26" s="92">
        <v>0.06</v>
      </c>
      <c r="AA26" s="92">
        <v>7.0000000000000007E-2</v>
      </c>
      <c r="AB26" s="92"/>
      <c r="AC26" s="92"/>
      <c r="AD26" s="92"/>
      <c r="AE26" s="91"/>
      <c r="AF26" s="91" t="s">
        <v>79</v>
      </c>
      <c r="AG26" s="93">
        <v>20</v>
      </c>
      <c r="AH26" s="91">
        <v>30</v>
      </c>
      <c r="AI26" s="91">
        <v>40</v>
      </c>
      <c r="AJ26" s="91">
        <v>50</v>
      </c>
      <c r="AK26" s="91">
        <v>60</v>
      </c>
      <c r="AL26" s="91"/>
      <c r="AM26" s="91"/>
      <c r="AN26" s="91"/>
      <c r="AO26" s="91"/>
      <c r="AP26" s="91" t="s">
        <v>79</v>
      </c>
      <c r="AQ26" s="93">
        <v>20</v>
      </c>
      <c r="AR26" s="91">
        <v>30</v>
      </c>
      <c r="AS26" s="91">
        <v>40</v>
      </c>
      <c r="AT26" s="91">
        <v>50</v>
      </c>
      <c r="AU26" s="91">
        <v>60</v>
      </c>
      <c r="AV26" s="91"/>
      <c r="AW26" s="91"/>
      <c r="AX26" s="91"/>
      <c r="AY26" s="91"/>
      <c r="AZ26" s="91" t="s">
        <v>79</v>
      </c>
      <c r="BA26" s="93">
        <v>20</v>
      </c>
      <c r="BB26" s="91">
        <v>30</v>
      </c>
      <c r="BC26" s="91">
        <v>40</v>
      </c>
      <c r="BD26" s="91">
        <v>50</v>
      </c>
      <c r="BE26" s="91">
        <v>60</v>
      </c>
      <c r="BF26" s="91"/>
      <c r="BG26" s="91"/>
      <c r="BH26" s="91"/>
      <c r="BI26" s="91"/>
      <c r="BJ26" s="91" t="s">
        <v>79</v>
      </c>
      <c r="BK26" s="93">
        <v>20</v>
      </c>
      <c r="BL26" s="91">
        <v>30</v>
      </c>
      <c r="BM26" s="91">
        <v>40</v>
      </c>
      <c r="BN26" s="91">
        <v>50</v>
      </c>
      <c r="BO26" s="91">
        <v>60</v>
      </c>
      <c r="BP26" s="91"/>
      <c r="BQ26" s="91"/>
      <c r="BR26" s="91"/>
      <c r="BS26" s="91"/>
      <c r="BT26" s="91" t="s">
        <v>79</v>
      </c>
      <c r="BU26" s="93">
        <v>20</v>
      </c>
      <c r="BV26" s="91">
        <v>30</v>
      </c>
      <c r="BW26" s="91">
        <v>40</v>
      </c>
      <c r="BX26" s="91">
        <v>50</v>
      </c>
      <c r="BY26" s="91">
        <v>60</v>
      </c>
      <c r="BZ26" s="91"/>
      <c r="CA26" s="91"/>
      <c r="CB26" s="91"/>
      <c r="CC26" s="91"/>
      <c r="CD26" s="91" t="s">
        <v>79</v>
      </c>
      <c r="CE26" s="93">
        <v>20</v>
      </c>
      <c r="CF26" s="91">
        <v>30</v>
      </c>
      <c r="CG26" s="91">
        <v>40</v>
      </c>
      <c r="CH26" s="91">
        <v>50</v>
      </c>
      <c r="CI26" s="91">
        <v>60</v>
      </c>
      <c r="CJ26" s="91"/>
      <c r="CK26" s="91"/>
      <c r="CL26" s="91"/>
      <c r="CM26" s="91" t="s">
        <v>79</v>
      </c>
      <c r="CN26" s="93">
        <v>20</v>
      </c>
      <c r="CO26" s="91">
        <v>30</v>
      </c>
      <c r="CP26" s="91">
        <v>40</v>
      </c>
      <c r="CQ26" s="91">
        <v>50</v>
      </c>
      <c r="CR26" s="91">
        <v>60</v>
      </c>
      <c r="CS26" s="91"/>
      <c r="CT26" s="91"/>
      <c r="CU26" s="91"/>
      <c r="CV26" s="91"/>
      <c r="CW26" s="91" t="s">
        <v>79</v>
      </c>
      <c r="CX26" s="93">
        <v>20</v>
      </c>
      <c r="CY26" s="91">
        <v>30</v>
      </c>
      <c r="CZ26" s="91">
        <v>40</v>
      </c>
      <c r="DA26" s="91">
        <v>50</v>
      </c>
      <c r="DB26" s="91">
        <v>60</v>
      </c>
      <c r="DC26" s="91"/>
      <c r="DD26" s="91"/>
      <c r="DE26" s="91"/>
      <c r="DF26" s="91"/>
      <c r="DG26" s="91" t="s">
        <v>79</v>
      </c>
      <c r="DH26" s="93">
        <v>20</v>
      </c>
      <c r="DI26" s="91">
        <v>30</v>
      </c>
      <c r="DJ26" s="91">
        <v>40</v>
      </c>
      <c r="DK26" s="91">
        <v>50</v>
      </c>
      <c r="DL26" s="91">
        <v>60</v>
      </c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  <c r="ES26" s="91"/>
      <c r="ET26" s="91"/>
    </row>
    <row r="27" spans="2:153">
      <c r="B27" s="91" t="s">
        <v>72</v>
      </c>
      <c r="C27" s="91"/>
      <c r="D27" s="91"/>
      <c r="E27" s="91"/>
      <c r="F27" s="91"/>
      <c r="G27" s="91"/>
      <c r="H27" s="91"/>
      <c r="I27" s="91"/>
      <c r="J27" s="91"/>
      <c r="K27" s="91"/>
      <c r="L27" s="91" t="s">
        <v>72</v>
      </c>
      <c r="M27" s="91"/>
      <c r="N27" s="91"/>
      <c r="O27" s="91"/>
      <c r="P27" s="91"/>
      <c r="Q27" s="91"/>
      <c r="R27" s="91"/>
      <c r="S27" s="91"/>
      <c r="T27" s="91"/>
      <c r="U27" s="91"/>
      <c r="V27" s="91" t="s">
        <v>72</v>
      </c>
      <c r="W27" s="91"/>
      <c r="X27" s="91"/>
      <c r="Y27" s="91"/>
      <c r="Z27" s="91"/>
      <c r="AA27" s="91"/>
      <c r="AB27" s="91"/>
      <c r="AC27" s="91"/>
      <c r="AD27" s="91"/>
      <c r="AE27" s="91"/>
      <c r="AF27" s="91" t="s">
        <v>80</v>
      </c>
      <c r="AG27" s="91"/>
      <c r="AH27" s="91"/>
      <c r="AI27" s="91"/>
      <c r="AJ27" s="91"/>
      <c r="AK27" s="91"/>
      <c r="AL27" s="91"/>
      <c r="AM27" s="91"/>
      <c r="AN27" s="91"/>
      <c r="AO27" s="91"/>
      <c r="AP27" s="91" t="s">
        <v>80</v>
      </c>
      <c r="AQ27" s="91"/>
      <c r="AR27" s="91"/>
      <c r="AS27" s="91"/>
      <c r="AT27" s="91"/>
      <c r="AU27" s="91"/>
      <c r="AV27" s="91"/>
      <c r="AW27" s="91"/>
      <c r="AX27" s="91"/>
      <c r="AY27" s="91"/>
      <c r="AZ27" s="91" t="s">
        <v>80</v>
      </c>
      <c r="BA27" s="91"/>
      <c r="BB27" s="91"/>
      <c r="BC27" s="91"/>
      <c r="BD27" s="91"/>
      <c r="BE27" s="91"/>
      <c r="BF27" s="91"/>
      <c r="BG27" s="91"/>
      <c r="BH27" s="91"/>
      <c r="BI27" s="91"/>
      <c r="BJ27" s="91" t="s">
        <v>80</v>
      </c>
      <c r="BK27" s="91"/>
      <c r="BL27" s="91"/>
      <c r="BM27" s="91"/>
      <c r="BN27" s="91"/>
      <c r="BO27" s="91"/>
      <c r="BP27" s="91"/>
      <c r="BQ27" s="91"/>
      <c r="BR27" s="91"/>
      <c r="BS27" s="91"/>
      <c r="BT27" s="91" t="s">
        <v>80</v>
      </c>
      <c r="BU27" s="91"/>
      <c r="BV27" s="91"/>
      <c r="BW27" s="91"/>
      <c r="BX27" s="91"/>
      <c r="BY27" s="91"/>
      <c r="BZ27" s="91"/>
      <c r="CA27" s="91"/>
      <c r="CB27" s="91"/>
      <c r="CC27" s="91"/>
      <c r="CD27" s="91" t="s">
        <v>80</v>
      </c>
      <c r="CE27" s="91"/>
      <c r="CF27" s="91"/>
      <c r="CG27" s="91"/>
      <c r="CH27" s="91"/>
      <c r="CI27" s="91"/>
      <c r="CJ27" s="91"/>
      <c r="CK27" s="91"/>
      <c r="CL27" s="91"/>
      <c r="CM27" s="91" t="s">
        <v>80</v>
      </c>
      <c r="CN27" s="91"/>
      <c r="CO27" s="91"/>
      <c r="CP27" s="91"/>
      <c r="CQ27" s="91"/>
      <c r="CR27" s="91"/>
      <c r="CS27" s="91"/>
      <c r="CT27" s="91"/>
      <c r="CU27" s="91"/>
      <c r="CV27" s="91"/>
      <c r="CW27" s="91" t="s">
        <v>80</v>
      </c>
      <c r="CX27" s="91"/>
      <c r="CY27" s="91"/>
      <c r="CZ27" s="91"/>
      <c r="DA27" s="91"/>
      <c r="DB27" s="91"/>
      <c r="DC27" s="91"/>
      <c r="DD27" s="91"/>
      <c r="DE27" s="91"/>
      <c r="DF27" s="91"/>
      <c r="DG27" s="91" t="s">
        <v>80</v>
      </c>
      <c r="DH27" s="91"/>
      <c r="DI27" s="91"/>
      <c r="DJ27" s="91"/>
      <c r="DK27" s="91"/>
      <c r="DL27" s="91"/>
      <c r="DN27" s="94"/>
      <c r="DO27" s="94"/>
      <c r="DP27" s="94"/>
      <c r="DQ27" s="94"/>
      <c r="DR27" s="94"/>
      <c r="DS27" s="94"/>
      <c r="DT27" s="94"/>
      <c r="DU27" s="91"/>
      <c r="DV27" s="94"/>
      <c r="DW27" s="94"/>
      <c r="DX27" s="94"/>
      <c r="DY27" s="94"/>
      <c r="DZ27" s="94"/>
      <c r="EA27" s="94"/>
      <c r="EB27" s="94"/>
      <c r="EC27" s="94"/>
      <c r="ED27" s="94"/>
      <c r="EE27" s="91"/>
      <c r="EF27" s="94"/>
      <c r="EG27" s="94"/>
      <c r="EH27" s="94"/>
      <c r="EI27" s="94"/>
      <c r="EJ27" s="94"/>
      <c r="EK27" s="94"/>
      <c r="EL27" s="94"/>
      <c r="EM27" s="94"/>
      <c r="EN27" s="91"/>
      <c r="EO27" s="91"/>
      <c r="EP27" s="94"/>
      <c r="EQ27" s="94"/>
      <c r="ER27" s="94"/>
      <c r="ES27" s="94"/>
      <c r="ET27" s="94"/>
      <c r="EU27" s="90"/>
    </row>
    <row r="28" spans="2:153">
      <c r="B28" s="91">
        <v>1</v>
      </c>
      <c r="C28" s="94">
        <v>136.65437824245819</v>
      </c>
      <c r="D28" s="94">
        <v>78.556133837883849</v>
      </c>
      <c r="E28" s="94">
        <v>48.432778477721314</v>
      </c>
      <c r="F28" s="94">
        <v>32.17681473405387</v>
      </c>
      <c r="G28" s="94">
        <v>23.001627547636126</v>
      </c>
      <c r="H28" s="94"/>
      <c r="I28" s="94"/>
      <c r="J28" s="94"/>
      <c r="K28" s="91"/>
      <c r="L28" s="91">
        <v>1</v>
      </c>
      <c r="M28" s="94">
        <v>4.6102331542505057</v>
      </c>
      <c r="N28" s="94">
        <v>3.2789732222971444</v>
      </c>
      <c r="O28" s="94">
        <v>2.4237097837017063</v>
      </c>
      <c r="P28" s="94">
        <v>1.8818821078246459</v>
      </c>
      <c r="Q28" s="94">
        <v>1.540206631560822</v>
      </c>
      <c r="R28" s="94"/>
      <c r="S28" s="94"/>
      <c r="T28" s="94"/>
      <c r="U28" s="91"/>
      <c r="V28" s="91">
        <v>1</v>
      </c>
      <c r="W28" s="94">
        <v>0.39025713346215279</v>
      </c>
      <c r="X28" s="94">
        <v>0.27861881330977184</v>
      </c>
      <c r="Y28" s="94">
        <v>0.20676201192190413</v>
      </c>
      <c r="Z28" s="94">
        <v>0.16119135481631477</v>
      </c>
      <c r="AA28" s="94">
        <v>0.13246684878842993</v>
      </c>
      <c r="AB28" s="94"/>
      <c r="AC28" s="94"/>
      <c r="AD28" s="94"/>
      <c r="AE28" s="91"/>
      <c r="AF28" s="91">
        <v>1</v>
      </c>
      <c r="AG28" s="94">
        <v>0.98091033231903491</v>
      </c>
      <c r="AH28" s="94">
        <v>1.4571313841254263</v>
      </c>
      <c r="AI28" s="94">
        <v>2.6476660554261011</v>
      </c>
      <c r="AJ28" s="94">
        <v>5.6381075293612248</v>
      </c>
      <c r="AK28" s="94">
        <v>13.104797226499375</v>
      </c>
      <c r="AL28" s="94"/>
      <c r="AM28" s="94"/>
      <c r="AN28" s="94"/>
      <c r="AO28" s="91"/>
      <c r="AP28" s="91">
        <v>1</v>
      </c>
      <c r="AQ28" s="94">
        <v>0.98091033231903835</v>
      </c>
      <c r="AR28" s="94">
        <v>1.4571313841254367</v>
      </c>
      <c r="AS28" s="94">
        <v>2.6476660554261011</v>
      </c>
      <c r="AT28" s="94">
        <v>5.6381075293612346</v>
      </c>
      <c r="AU28" s="94">
        <v>13.104797226499421</v>
      </c>
      <c r="AV28" s="94"/>
      <c r="AW28" s="94"/>
      <c r="AX28" s="94"/>
      <c r="AY28" s="94"/>
      <c r="AZ28" s="91">
        <v>1</v>
      </c>
      <c r="BA28" s="94">
        <v>8.362195273211287E-2</v>
      </c>
      <c r="BB28" s="94">
        <v>0.12424771796476926</v>
      </c>
      <c r="BC28" s="94">
        <v>0.22589144977952993</v>
      </c>
      <c r="BD28" s="94">
        <v>0.48171556085373468</v>
      </c>
      <c r="BE28" s="94">
        <v>1.1236767541712576</v>
      </c>
      <c r="BF28" s="94"/>
      <c r="BG28" s="94"/>
      <c r="BH28" s="94"/>
      <c r="BI28" s="91"/>
      <c r="BJ28" s="91">
        <v>1</v>
      </c>
      <c r="BK28" s="94">
        <v>952.38095238095252</v>
      </c>
      <c r="BL28" s="94">
        <v>952.38095238095275</v>
      </c>
      <c r="BM28" s="94">
        <v>952.38095238095241</v>
      </c>
      <c r="BN28" s="94">
        <v>952.38095238095252</v>
      </c>
      <c r="BO28" s="94">
        <v>952.38095238095252</v>
      </c>
      <c r="BP28" s="94"/>
      <c r="BQ28" s="94"/>
      <c r="BR28" s="94"/>
      <c r="BS28" s="94"/>
      <c r="BT28" s="91">
        <v>1</v>
      </c>
      <c r="BU28" s="94">
        <v>952.38095238095593</v>
      </c>
      <c r="BV28" s="94">
        <v>952.38095238095946</v>
      </c>
      <c r="BW28" s="94">
        <v>952.38095238095241</v>
      </c>
      <c r="BX28" s="94">
        <v>952.38095238095423</v>
      </c>
      <c r="BY28" s="94">
        <v>952.38095238095582</v>
      </c>
      <c r="BZ28" s="94"/>
      <c r="CA28" s="94"/>
      <c r="CB28" s="94"/>
      <c r="CC28" s="94"/>
      <c r="CD28" s="91">
        <v>1</v>
      </c>
      <c r="CE28" s="94">
        <v>81.189842087484777</v>
      </c>
      <c r="CF28" s="94">
        <v>81.208298205360251</v>
      </c>
      <c r="CG28" s="94">
        <v>81.254474534221487</v>
      </c>
      <c r="CH28" s="94">
        <v>81.370694374568274</v>
      </c>
      <c r="CI28" s="94">
        <v>81.662334701521274</v>
      </c>
      <c r="CJ28" s="94"/>
      <c r="CK28" s="94"/>
      <c r="CL28" s="94"/>
      <c r="CM28" s="91">
        <v>1</v>
      </c>
      <c r="CN28" s="94">
        <v>951.40004204863351</v>
      </c>
      <c r="CO28" s="94">
        <v>950.92382099682732</v>
      </c>
      <c r="CP28" s="94">
        <v>949.73328632552625</v>
      </c>
      <c r="CQ28" s="94">
        <v>946.74284485159126</v>
      </c>
      <c r="CR28" s="94">
        <v>939.27615515445314</v>
      </c>
      <c r="CS28" s="94"/>
      <c r="CT28" s="94"/>
      <c r="CU28" s="94"/>
      <c r="CV28" s="94"/>
      <c r="CW28" s="91">
        <v>1</v>
      </c>
      <c r="CX28" s="94">
        <v>951.40004204863692</v>
      </c>
      <c r="CY28" s="94">
        <v>950.92382099683402</v>
      </c>
      <c r="CZ28" s="94">
        <v>949.73328632552625</v>
      </c>
      <c r="DA28" s="94">
        <v>946.74284485159296</v>
      </c>
      <c r="DB28" s="94">
        <v>939.27615515445643</v>
      </c>
      <c r="DC28" s="94"/>
      <c r="DD28" s="94"/>
      <c r="DE28" s="94"/>
      <c r="DF28" s="91"/>
      <c r="DG28" s="91">
        <v>1</v>
      </c>
      <c r="DH28" s="94">
        <v>81.106220134752661</v>
      </c>
      <c r="DI28" s="94">
        <v>81.084050487395487</v>
      </c>
      <c r="DJ28" s="94">
        <v>81.028583084441962</v>
      </c>
      <c r="DK28" s="94">
        <v>80.888978813714544</v>
      </c>
      <c r="DL28" s="94">
        <v>80.538657947350018</v>
      </c>
      <c r="DM28" s="90"/>
      <c r="DN28" s="94"/>
      <c r="DO28" s="94"/>
      <c r="DP28" s="94"/>
      <c r="DQ28" s="94"/>
      <c r="DR28" s="94"/>
      <c r="DS28" s="94"/>
      <c r="DT28" s="94"/>
      <c r="DU28" s="91"/>
      <c r="DV28" s="94"/>
      <c r="DW28" s="94"/>
      <c r="DX28" s="94"/>
      <c r="DY28" s="94"/>
      <c r="DZ28" s="94"/>
      <c r="EA28" s="94"/>
      <c r="EB28" s="94"/>
      <c r="EC28" s="94"/>
      <c r="ED28" s="94"/>
      <c r="EE28" s="91"/>
      <c r="EF28" s="94"/>
      <c r="EG28" s="94"/>
      <c r="EH28" s="94"/>
      <c r="EI28" s="94"/>
      <c r="EJ28" s="94"/>
      <c r="EK28" s="94"/>
      <c r="EL28" s="94"/>
      <c r="EM28" s="94"/>
      <c r="EN28" s="91"/>
      <c r="EO28" s="91"/>
      <c r="EP28" s="94"/>
      <c r="EQ28" s="94"/>
      <c r="ER28" s="94"/>
      <c r="ES28" s="94"/>
      <c r="ET28" s="94"/>
      <c r="EU28" s="90"/>
    </row>
    <row r="29" spans="2:153">
      <c r="B29" s="91">
        <v>2</v>
      </c>
      <c r="C29" s="94">
        <v>139.60110774815703</v>
      </c>
      <c r="D29" s="94">
        <v>80.466238871202961</v>
      </c>
      <c r="E29" s="94">
        <v>49.580891889340897</v>
      </c>
      <c r="F29" s="94">
        <v>32.811427660592088</v>
      </c>
      <c r="G29" s="94">
        <v>23.30300459264145</v>
      </c>
      <c r="H29" s="94"/>
      <c r="I29" s="94"/>
      <c r="J29" s="94"/>
      <c r="K29" s="91"/>
      <c r="L29" s="91">
        <v>2</v>
      </c>
      <c r="M29" s="94">
        <v>4.7257751243071136</v>
      </c>
      <c r="N29" s="94">
        <v>3.3656788603399899</v>
      </c>
      <c r="O29" s="94">
        <v>2.4841618100111691</v>
      </c>
      <c r="P29" s="94">
        <v>1.9202569958052758</v>
      </c>
      <c r="Q29" s="94">
        <v>1.560868554653585</v>
      </c>
      <c r="R29" s="94"/>
      <c r="S29" s="94"/>
      <c r="T29" s="94"/>
      <c r="U29" s="91"/>
      <c r="V29" s="91">
        <v>2</v>
      </c>
      <c r="W29" s="94">
        <v>0.40005953575919878</v>
      </c>
      <c r="X29" s="94">
        <v>0.28599806402302547</v>
      </c>
      <c r="Y29" s="94">
        <v>0.21192517601771033</v>
      </c>
      <c r="Z29" s="94">
        <v>0.16448136725566279</v>
      </c>
      <c r="AA29" s="94">
        <v>0.13424524064988794</v>
      </c>
      <c r="AB29" s="94"/>
      <c r="AC29" s="94"/>
      <c r="AD29" s="94"/>
      <c r="AE29" s="91"/>
      <c r="AF29" s="91">
        <v>2</v>
      </c>
      <c r="AG29" s="94">
        <v>1.9413278593911065</v>
      </c>
      <c r="AH29" s="94">
        <v>2.9152317166843691</v>
      </c>
      <c r="AI29" s="94">
        <v>5.3430982151566884</v>
      </c>
      <c r="AJ29" s="94">
        <v>11.426744965261303</v>
      </c>
      <c r="AK29" s="94">
        <v>26.532006774700857</v>
      </c>
      <c r="AL29" s="94"/>
      <c r="AM29" s="94"/>
      <c r="AN29" s="94"/>
      <c r="AO29" s="91"/>
      <c r="AP29" s="91">
        <v>2</v>
      </c>
      <c r="AQ29" s="94">
        <v>0.99483848393948193</v>
      </c>
      <c r="AR29" s="94">
        <v>1.4942827009999999</v>
      </c>
      <c r="AS29" s="94">
        <v>2.7404251918098459</v>
      </c>
      <c r="AT29" s="94">
        <v>5.8696735398210347</v>
      </c>
      <c r="AU29" s="94">
        <v>13.681396898621529</v>
      </c>
      <c r="AV29" s="94"/>
      <c r="AW29" s="94"/>
      <c r="AX29" s="94"/>
      <c r="AY29" s="94"/>
      <c r="AZ29" s="91">
        <v>2</v>
      </c>
      <c r="BA29" s="94">
        <v>8.4809882114478721E-2</v>
      </c>
      <c r="BB29" s="94">
        <v>0.1274178225602727</v>
      </c>
      <c r="BC29" s="94">
        <v>0.23381575816049996</v>
      </c>
      <c r="BD29" s="94">
        <v>0.50155593326980108</v>
      </c>
      <c r="BE29" s="94">
        <v>1.1734423320963938</v>
      </c>
      <c r="BF29" s="94"/>
      <c r="BG29" s="94"/>
      <c r="BH29" s="94"/>
      <c r="BI29" s="91"/>
      <c r="BJ29" s="91">
        <v>2</v>
      </c>
      <c r="BK29" s="94">
        <v>907.07618847387459</v>
      </c>
      <c r="BL29" s="94">
        <v>907.09886566681803</v>
      </c>
      <c r="BM29" s="94">
        <v>907.15555779402223</v>
      </c>
      <c r="BN29" s="94">
        <v>907.29795976897196</v>
      </c>
      <c r="BO29" s="94">
        <v>907.65351642121652</v>
      </c>
      <c r="BP29" s="94"/>
      <c r="BQ29" s="94"/>
      <c r="BR29" s="94"/>
      <c r="BS29" s="94"/>
      <c r="BT29" s="91">
        <v>2</v>
      </c>
      <c r="BU29" s="94">
        <v>464.83353947333103</v>
      </c>
      <c r="BV29" s="94">
        <v>464.95862929355064</v>
      </c>
      <c r="BW29" s="94">
        <v>465.27161645973007</v>
      </c>
      <c r="BX29" s="94">
        <v>466.05948092653182</v>
      </c>
      <c r="BY29" s="94">
        <v>468.0372694774486</v>
      </c>
      <c r="BZ29" s="94"/>
      <c r="CA29" s="94"/>
      <c r="CB29" s="94"/>
      <c r="CC29" s="94"/>
      <c r="CD29" s="91">
        <v>2</v>
      </c>
      <c r="CE29" s="94">
        <v>39.627013150395229</v>
      </c>
      <c r="CF29" s="94">
        <v>39.647127070095998</v>
      </c>
      <c r="CG29" s="94">
        <v>39.697429463946406</v>
      </c>
      <c r="CH29" s="94">
        <v>39.824173581291348</v>
      </c>
      <c r="CI29" s="94">
        <v>40.143177562444791</v>
      </c>
      <c r="CJ29" s="94"/>
      <c r="CK29" s="94"/>
      <c r="CL29" s="94"/>
      <c r="CM29" s="91">
        <v>2</v>
      </c>
      <c r="CN29" s="94">
        <v>905.1348606144835</v>
      </c>
      <c r="CO29" s="94">
        <v>904.18363395013364</v>
      </c>
      <c r="CP29" s="94">
        <v>901.81245957886551</v>
      </c>
      <c r="CQ29" s="94">
        <v>895.8712148037107</v>
      </c>
      <c r="CR29" s="94">
        <v>881.12150964651562</v>
      </c>
      <c r="CS29" s="94"/>
      <c r="CT29" s="94"/>
      <c r="CU29" s="94"/>
      <c r="CV29" s="94"/>
      <c r="CW29" s="91">
        <v>2</v>
      </c>
      <c r="CX29" s="94">
        <v>463.83870098939155</v>
      </c>
      <c r="CY29" s="94">
        <v>463.46434659255067</v>
      </c>
      <c r="CZ29" s="94">
        <v>462.53119126792024</v>
      </c>
      <c r="DA29" s="94">
        <v>460.18980738671081</v>
      </c>
      <c r="DB29" s="94">
        <v>454.35587257882707</v>
      </c>
      <c r="DC29" s="94"/>
      <c r="DD29" s="94"/>
      <c r="DE29" s="94"/>
      <c r="DF29" s="91"/>
      <c r="DG29" s="91">
        <v>2</v>
      </c>
      <c r="DH29" s="94">
        <v>39.542203268280751</v>
      </c>
      <c r="DI29" s="94">
        <v>39.519709247535722</v>
      </c>
      <c r="DJ29" s="94">
        <v>39.463613705785903</v>
      </c>
      <c r="DK29" s="94">
        <v>39.322617648021549</v>
      </c>
      <c r="DL29" s="94">
        <v>38.969735230348398</v>
      </c>
      <c r="DM29" s="90"/>
      <c r="DN29" s="94"/>
      <c r="DO29" s="94"/>
      <c r="DP29" s="94"/>
      <c r="DQ29" s="94"/>
      <c r="DR29" s="94"/>
      <c r="DS29" s="94"/>
      <c r="DT29" s="94"/>
      <c r="DU29" s="91"/>
      <c r="DV29" s="94"/>
      <c r="DW29" s="94"/>
      <c r="DX29" s="94"/>
      <c r="DY29" s="94"/>
      <c r="DZ29" s="94"/>
      <c r="EA29" s="94"/>
      <c r="EB29" s="94"/>
      <c r="EC29" s="94"/>
      <c r="ED29" s="94"/>
      <c r="EE29" s="91"/>
      <c r="EF29" s="94"/>
      <c r="EG29" s="94"/>
      <c r="EH29" s="94"/>
      <c r="EI29" s="94"/>
      <c r="EJ29" s="94"/>
      <c r="EK29" s="94"/>
      <c r="EL29" s="94"/>
      <c r="EM29" s="94"/>
      <c r="EN29" s="91"/>
      <c r="EO29" s="91"/>
      <c r="EP29" s="94"/>
      <c r="EQ29" s="94"/>
      <c r="ER29" s="94"/>
      <c r="ES29" s="94"/>
      <c r="ET29" s="94"/>
      <c r="EU29" s="90"/>
    </row>
    <row r="30" spans="2:153">
      <c r="B30" s="91">
        <v>3</v>
      </c>
      <c r="C30" s="94">
        <v>142.74327570854851</v>
      </c>
      <c r="D30" s="94">
        <v>82.565605549225097</v>
      </c>
      <c r="E30" s="94">
        <v>50.902023591235412</v>
      </c>
      <c r="F30" s="94">
        <v>33.601093048831075</v>
      </c>
      <c r="G30" s="94">
        <v>23.743167835189706</v>
      </c>
      <c r="H30" s="94"/>
      <c r="I30" s="94"/>
      <c r="J30" s="94"/>
      <c r="K30" s="91"/>
      <c r="L30" s="91">
        <v>3</v>
      </c>
      <c r="M30" s="94">
        <v>4.8498553809286795</v>
      </c>
      <c r="N30" s="94">
        <v>3.4613921525503937</v>
      </c>
      <c r="O30" s="94">
        <v>2.5539048080879887</v>
      </c>
      <c r="P30" s="94">
        <v>1.9680782433226456</v>
      </c>
      <c r="Q30" s="94">
        <v>1.5910683567352235</v>
      </c>
      <c r="R30" s="94"/>
      <c r="S30" s="94"/>
      <c r="T30" s="94"/>
      <c r="U30" s="91"/>
      <c r="V30" s="91">
        <v>3</v>
      </c>
      <c r="W30" s="94">
        <v>0.4105875002567218</v>
      </c>
      <c r="X30" s="94">
        <v>0.29414463297957361</v>
      </c>
      <c r="Y30" s="94">
        <v>0.21788224571955128</v>
      </c>
      <c r="Z30" s="94">
        <v>0.16858141895466108</v>
      </c>
      <c r="AA30" s="94">
        <v>0.136844631146818</v>
      </c>
      <c r="AB30" s="94"/>
      <c r="AC30" s="94"/>
      <c r="AD30" s="94"/>
      <c r="AE30" s="91"/>
      <c r="AF30" s="91">
        <v>3</v>
      </c>
      <c r="AG30" s="94">
        <v>2.8896023002348556</v>
      </c>
      <c r="AH30" s="94">
        <v>4.3791780153966675</v>
      </c>
      <c r="AI30" s="94">
        <v>8.0915118424008945</v>
      </c>
      <c r="AJ30" s="94">
        <v>17.373630490947978</v>
      </c>
      <c r="AK30" s="94">
        <v>40.277542942200981</v>
      </c>
      <c r="AL30" s="94"/>
      <c r="AM30" s="94"/>
      <c r="AN30" s="94"/>
      <c r="AO30" s="91"/>
      <c r="AP30" s="91">
        <v>3</v>
      </c>
      <c r="AQ30" s="94">
        <v>1.0115760523496189</v>
      </c>
      <c r="AR30" s="94">
        <v>1.5338049738930133</v>
      </c>
      <c r="AS30" s="94">
        <v>2.8375879482286184</v>
      </c>
      <c r="AT30" s="94">
        <v>6.1118499122088767</v>
      </c>
      <c r="AU30" s="94">
        <v>14.280802826094851</v>
      </c>
      <c r="AV30" s="94"/>
      <c r="AW30" s="94"/>
      <c r="AX30" s="94"/>
      <c r="AY30" s="94"/>
      <c r="AZ30" s="91">
        <v>3</v>
      </c>
      <c r="BA30" s="94">
        <v>8.6237447008428017E-2</v>
      </c>
      <c r="BB30" s="94">
        <v>0.13079036316396347</v>
      </c>
      <c r="BC30" s="94">
        <v>0.2421170158349493</v>
      </c>
      <c r="BD30" s="94">
        <v>0.52231009485450941</v>
      </c>
      <c r="BE30" s="94">
        <v>1.2252055087648259</v>
      </c>
      <c r="BF30" s="94"/>
      <c r="BG30" s="94"/>
      <c r="BH30" s="94"/>
      <c r="BI30" s="91"/>
      <c r="BJ30" s="91">
        <v>3</v>
      </c>
      <c r="BK30" s="94">
        <v>863.97452844461372</v>
      </c>
      <c r="BL30" s="94">
        <v>864.04250214538285</v>
      </c>
      <c r="BM30" s="94">
        <v>864.21210733788598</v>
      </c>
      <c r="BN30" s="94">
        <v>864.6374257307001</v>
      </c>
      <c r="BO30" s="94">
        <v>865.69534929519193</v>
      </c>
      <c r="BP30" s="94"/>
      <c r="BQ30" s="94"/>
      <c r="BR30" s="94"/>
      <c r="BS30" s="94"/>
      <c r="BT30" s="91">
        <v>3</v>
      </c>
      <c r="BU30" s="94">
        <v>302.45544265506447</v>
      </c>
      <c r="BV30" s="94">
        <v>302.63046690179124</v>
      </c>
      <c r="BW30" s="94">
        <v>303.06794431726473</v>
      </c>
      <c r="BX30" s="94">
        <v>304.16982664032372</v>
      </c>
      <c r="BY30" s="94">
        <v>306.9408828759199</v>
      </c>
      <c r="BZ30" s="94"/>
      <c r="CA30" s="94"/>
      <c r="CB30" s="94"/>
      <c r="CC30" s="94"/>
      <c r="CD30" s="91">
        <v>3</v>
      </c>
      <c r="CE30" s="94">
        <v>25.78450245811278</v>
      </c>
      <c r="CF30" s="94">
        <v>25.80585494523633</v>
      </c>
      <c r="CG30" s="94">
        <v>25.859253567500989</v>
      </c>
      <c r="CH30" s="94">
        <v>25.993925454064332</v>
      </c>
      <c r="CI30" s="94">
        <v>26.333649805565809</v>
      </c>
      <c r="CJ30" s="94"/>
      <c r="CK30" s="94"/>
      <c r="CL30" s="94"/>
      <c r="CM30" s="91">
        <v>3</v>
      </c>
      <c r="CN30" s="94">
        <v>861.08492614437887</v>
      </c>
      <c r="CO30" s="94">
        <v>859.66332412998622</v>
      </c>
      <c r="CP30" s="94">
        <v>856.12059549548508</v>
      </c>
      <c r="CQ30" s="94">
        <v>847.26379523975208</v>
      </c>
      <c r="CR30" s="94">
        <v>825.41780635299097</v>
      </c>
      <c r="CS30" s="94"/>
      <c r="CT30" s="94"/>
      <c r="CU30" s="94"/>
      <c r="CV30" s="94"/>
      <c r="CW30" s="91">
        <v>3</v>
      </c>
      <c r="CX30" s="94">
        <v>301.44386660271488</v>
      </c>
      <c r="CY30" s="94">
        <v>301.0966619278982</v>
      </c>
      <c r="CZ30" s="94">
        <v>300.23035636903609</v>
      </c>
      <c r="DA30" s="94">
        <v>298.05797672811485</v>
      </c>
      <c r="DB30" s="94">
        <v>292.66008004982507</v>
      </c>
      <c r="DC30" s="94"/>
      <c r="DD30" s="94"/>
      <c r="DE30" s="94"/>
      <c r="DF30" s="91"/>
      <c r="DG30" s="91">
        <v>3</v>
      </c>
      <c r="DH30" s="94">
        <v>25.69826501110435</v>
      </c>
      <c r="DI30" s="94">
        <v>25.675064582072366</v>
      </c>
      <c r="DJ30" s="94">
        <v>25.617136551666039</v>
      </c>
      <c r="DK30" s="94">
        <v>25.471615359209821</v>
      </c>
      <c r="DL30" s="94">
        <v>25.108444296800982</v>
      </c>
      <c r="DM30" s="90"/>
      <c r="DN30" s="94"/>
      <c r="DO30" s="94"/>
      <c r="DP30" s="94"/>
      <c r="DQ30" s="94"/>
      <c r="DR30" s="94"/>
      <c r="DS30" s="94"/>
      <c r="DT30" s="94"/>
      <c r="DU30" s="91"/>
      <c r="DV30" s="94"/>
      <c r="DW30" s="94"/>
      <c r="DX30" s="94"/>
      <c r="DY30" s="94"/>
      <c r="DZ30" s="94"/>
      <c r="EA30" s="94"/>
      <c r="EB30" s="94"/>
      <c r="EC30" s="94"/>
      <c r="ED30" s="94"/>
      <c r="EE30" s="91"/>
      <c r="EF30" s="94"/>
      <c r="EG30" s="94"/>
      <c r="EH30" s="94"/>
      <c r="EI30" s="94"/>
      <c r="EJ30" s="94"/>
      <c r="EK30" s="94"/>
      <c r="EL30" s="94"/>
      <c r="EM30" s="94"/>
      <c r="EN30" s="91"/>
      <c r="EO30" s="91"/>
      <c r="EP30" s="94"/>
      <c r="EQ30" s="94"/>
      <c r="ER30" s="94"/>
      <c r="ES30" s="94"/>
      <c r="ET30" s="94"/>
      <c r="EU30" s="90"/>
    </row>
    <row r="31" spans="2:153">
      <c r="B31" s="91">
        <v>4</v>
      </c>
      <c r="C31" s="94">
        <v>146.06919137263387</v>
      </c>
      <c r="D31" s="94">
        <v>84.843275565018587</v>
      </c>
      <c r="E31" s="94">
        <v>52.385818969565953</v>
      </c>
      <c r="F31" s="94">
        <v>34.535861293877204</v>
      </c>
      <c r="G31" s="94">
        <v>24.312442254673549</v>
      </c>
      <c r="H31" s="94"/>
      <c r="I31" s="94"/>
      <c r="J31" s="94"/>
      <c r="K31" s="91"/>
      <c r="L31" s="91">
        <v>4</v>
      </c>
      <c r="M31" s="94">
        <v>4.9821864068856003</v>
      </c>
      <c r="N31" s="94">
        <v>3.5657312230990525</v>
      </c>
      <c r="O31" s="94">
        <v>2.6324667338367451</v>
      </c>
      <c r="P31" s="94">
        <v>2.0247878661326135</v>
      </c>
      <c r="Q31" s="94">
        <v>1.6301669451657532</v>
      </c>
      <c r="R31" s="94"/>
      <c r="S31" s="94"/>
      <c r="T31" s="94"/>
      <c r="U31" s="91"/>
      <c r="V31" s="91">
        <v>4</v>
      </c>
      <c r="W31" s="94">
        <v>0.42181688126346617</v>
      </c>
      <c r="X31" s="94">
        <v>0.30302622121664863</v>
      </c>
      <c r="Y31" s="94">
        <v>0.22459305583364517</v>
      </c>
      <c r="Z31" s="94">
        <v>0.17344377810729852</v>
      </c>
      <c r="AA31" s="94">
        <v>0.14021008080868536</v>
      </c>
      <c r="AB31" s="94"/>
      <c r="AC31" s="94"/>
      <c r="AD31" s="94"/>
      <c r="AE31" s="91"/>
      <c r="AF31" s="91">
        <v>4</v>
      </c>
      <c r="AG31" s="94">
        <v>3.8244557053688095</v>
      </c>
      <c r="AH31" s="94">
        <v>5.8446742333000401</v>
      </c>
      <c r="AI31" s="94">
        <v>10.896324725903767</v>
      </c>
      <c r="AJ31" s="94">
        <v>23.490088796022768</v>
      </c>
      <c r="AK31" s="94">
        <v>54.333190140314954</v>
      </c>
      <c r="AL31" s="94"/>
      <c r="AM31" s="94"/>
      <c r="AN31" s="94"/>
      <c r="AO31" s="91"/>
      <c r="AP31" s="91">
        <v>4</v>
      </c>
      <c r="AQ31" s="94">
        <v>1.0287377089323264</v>
      </c>
      <c r="AR31" s="94">
        <v>1.5733606676943739</v>
      </c>
      <c r="AS31" s="94">
        <v>2.9388633503061428</v>
      </c>
      <c r="AT31" s="94">
        <v>6.3660884505595252</v>
      </c>
      <c r="AU31" s="94">
        <v>14.902890881396605</v>
      </c>
      <c r="AV31" s="94"/>
      <c r="AW31" s="94"/>
      <c r="AX31" s="94"/>
      <c r="AY31" s="94"/>
      <c r="AZ31" s="91">
        <v>4</v>
      </c>
      <c r="BA31" s="94">
        <v>8.7701206511347149E-2</v>
      </c>
      <c r="BB31" s="94">
        <v>0.13416588308152844</v>
      </c>
      <c r="BC31" s="94">
        <v>0.25077046424385557</v>
      </c>
      <c r="BD31" s="94">
        <v>0.54410314143239014</v>
      </c>
      <c r="BE31" s="94">
        <v>1.2789589825517096</v>
      </c>
      <c r="BF31" s="94"/>
      <c r="BG31" s="94"/>
      <c r="BH31" s="94"/>
      <c r="BI31" s="91"/>
      <c r="BJ31" s="91">
        <v>4</v>
      </c>
      <c r="BK31" s="94">
        <v>822.97048434250019</v>
      </c>
      <c r="BL31" s="94">
        <v>823.10615337728859</v>
      </c>
      <c r="BM31" s="94">
        <v>823.44445993333909</v>
      </c>
      <c r="BN31" s="94">
        <v>824.29153071928317</v>
      </c>
      <c r="BO31" s="94">
        <v>826.38973946885926</v>
      </c>
      <c r="BP31" s="94"/>
      <c r="BQ31" s="94"/>
      <c r="BR31" s="94"/>
      <c r="BS31" s="94"/>
      <c r="BT31" s="91">
        <v>4</v>
      </c>
      <c r="BU31" s="94">
        <v>221.37026437329001</v>
      </c>
      <c r="BV31" s="94">
        <v>221.57656618097377</v>
      </c>
      <c r="BW31" s="94">
        <v>222.09238483483298</v>
      </c>
      <c r="BX31" s="94">
        <v>223.39263334306958</v>
      </c>
      <c r="BY31" s="94">
        <v>226.66801049239459</v>
      </c>
      <c r="BZ31" s="94"/>
      <c r="CA31" s="94"/>
      <c r="CB31" s="94"/>
      <c r="CC31" s="94"/>
      <c r="CD31" s="91">
        <v>4</v>
      </c>
      <c r="CE31" s="94">
        <v>18.872098400497695</v>
      </c>
      <c r="CF31" s="94">
        <v>18.894596949221413</v>
      </c>
      <c r="CG31" s="94">
        <v>18.950935722906067</v>
      </c>
      <c r="CH31" s="94">
        <v>19.093142440415697</v>
      </c>
      <c r="CI31" s="94">
        <v>19.452540475771482</v>
      </c>
      <c r="CJ31" s="94"/>
      <c r="CK31" s="94"/>
      <c r="CL31" s="94"/>
      <c r="CM31" s="91">
        <v>4</v>
      </c>
      <c r="CN31" s="94">
        <v>819.14602863713139</v>
      </c>
      <c r="CO31" s="94">
        <v>817.26147914398859</v>
      </c>
      <c r="CP31" s="94">
        <v>812.54813520743528</v>
      </c>
      <c r="CQ31" s="94">
        <v>800.80144192326043</v>
      </c>
      <c r="CR31" s="94">
        <v>772.05654932854429</v>
      </c>
      <c r="CS31" s="94"/>
      <c r="CT31" s="94"/>
      <c r="CU31" s="94"/>
      <c r="CV31" s="94"/>
      <c r="CW31" s="91">
        <v>4</v>
      </c>
      <c r="CX31" s="94">
        <v>220.34152666435767</v>
      </c>
      <c r="CY31" s="94">
        <v>220.0032055132794</v>
      </c>
      <c r="CZ31" s="94">
        <v>219.15352148452683</v>
      </c>
      <c r="DA31" s="94">
        <v>217.02654489251006</v>
      </c>
      <c r="DB31" s="94">
        <v>211.76511961099797</v>
      </c>
      <c r="DC31" s="94"/>
      <c r="DD31" s="94"/>
      <c r="DE31" s="94"/>
      <c r="DF31" s="91"/>
      <c r="DG31" s="91">
        <v>4</v>
      </c>
      <c r="DH31" s="94">
        <v>18.784397193986347</v>
      </c>
      <c r="DI31" s="94">
        <v>18.760431066139883</v>
      </c>
      <c r="DJ31" s="94">
        <v>18.70016525866221</v>
      </c>
      <c r="DK31" s="94">
        <v>18.549039298983306</v>
      </c>
      <c r="DL31" s="94">
        <v>18.173581493219771</v>
      </c>
      <c r="DM31" s="90"/>
      <c r="DN31" s="94"/>
      <c r="DO31" s="94"/>
      <c r="DP31" s="94"/>
      <c r="DQ31" s="94"/>
      <c r="DR31" s="94"/>
      <c r="DS31" s="94"/>
      <c r="DT31" s="94"/>
      <c r="DU31" s="91"/>
      <c r="DV31" s="94"/>
      <c r="DW31" s="94"/>
      <c r="DX31" s="94"/>
      <c r="DY31" s="94"/>
      <c r="DZ31" s="94"/>
      <c r="EA31" s="94"/>
      <c r="EB31" s="94"/>
      <c r="EC31" s="94"/>
      <c r="ED31" s="94"/>
      <c r="EE31" s="91"/>
      <c r="EF31" s="94"/>
      <c r="EG31" s="94"/>
      <c r="EH31" s="94"/>
      <c r="EI31" s="94"/>
      <c r="EJ31" s="94"/>
      <c r="EK31" s="94"/>
      <c r="EL31" s="94"/>
      <c r="EM31" s="94"/>
      <c r="EN31" s="91"/>
      <c r="EO31" s="91"/>
      <c r="EP31" s="94"/>
      <c r="EQ31" s="94"/>
      <c r="ER31" s="94"/>
      <c r="ES31" s="94"/>
      <c r="ET31" s="94"/>
      <c r="EU31" s="90"/>
    </row>
    <row r="32" spans="2:153">
      <c r="B32" s="91">
        <v>5</v>
      </c>
      <c r="C32" s="94">
        <v>149.56683298781536</v>
      </c>
      <c r="D32" s="94">
        <v>87.28780346956367</v>
      </c>
      <c r="E32" s="94">
        <v>54.021310287336362</v>
      </c>
      <c r="F32" s="94">
        <v>35.605060795775188</v>
      </c>
      <c r="G32" s="94">
        <v>25.000332323256824</v>
      </c>
      <c r="H32" s="94"/>
      <c r="I32" s="94"/>
      <c r="J32" s="94"/>
      <c r="K32" s="91"/>
      <c r="L32" s="91">
        <v>5</v>
      </c>
      <c r="M32" s="94">
        <v>5.1224666357051154</v>
      </c>
      <c r="N32" s="94">
        <v>3.6782933581143178</v>
      </c>
      <c r="O32" s="94">
        <v>2.7193459799790882</v>
      </c>
      <c r="P32" s="94">
        <v>2.0897878222213202</v>
      </c>
      <c r="Q32" s="94">
        <v>1.6774731455679373</v>
      </c>
      <c r="R32" s="94"/>
      <c r="S32" s="94"/>
      <c r="T32" s="94"/>
      <c r="U32" s="91"/>
      <c r="V32" s="91">
        <v>5</v>
      </c>
      <c r="W32" s="94">
        <v>0.43372234529541326</v>
      </c>
      <c r="X32" s="94">
        <v>0.31260876146537853</v>
      </c>
      <c r="Y32" s="94">
        <v>0.23201492322079076</v>
      </c>
      <c r="Z32" s="94">
        <v>0.17901728796576558</v>
      </c>
      <c r="AA32" s="94">
        <v>0.14428217936335591</v>
      </c>
      <c r="AB32" s="94"/>
      <c r="AC32" s="94"/>
      <c r="AD32" s="94"/>
      <c r="AE32" s="91"/>
      <c r="AF32" s="91">
        <v>5</v>
      </c>
      <c r="AG32" s="94">
        <v>4.745015986492171</v>
      </c>
      <c r="AH32" s="94">
        <v>7.3235090747242051</v>
      </c>
      <c r="AI32" s="94">
        <v>13.767302607351539</v>
      </c>
      <c r="AJ32" s="94">
        <v>29.774496323194732</v>
      </c>
      <c r="AK32" s="94">
        <v>68.686090201904577</v>
      </c>
      <c r="AL32" s="94"/>
      <c r="AM32" s="94"/>
      <c r="AN32" s="94"/>
      <c r="AO32" s="91"/>
      <c r="AP32" s="91">
        <v>5</v>
      </c>
      <c r="AQ32" s="94">
        <v>1.0459027720608089</v>
      </c>
      <c r="AR32" s="94">
        <v>1.6159437218125821</v>
      </c>
      <c r="AS32" s="94">
        <v>3.0457188875879879</v>
      </c>
      <c r="AT32" s="94">
        <v>6.6302878373635448</v>
      </c>
      <c r="AU32" s="94">
        <v>15.547324567904299</v>
      </c>
      <c r="AV32" s="94"/>
      <c r="AW32" s="94"/>
      <c r="AX32" s="94"/>
      <c r="AY32" s="94"/>
      <c r="AZ32" s="91">
        <v>5</v>
      </c>
      <c r="BA32" s="94">
        <v>8.9165280551486939E-2</v>
      </c>
      <c r="BB32" s="94">
        <v>0.13779988794253803</v>
      </c>
      <c r="BC32" s="94">
        <v>0.25990161352025321</v>
      </c>
      <c r="BD32" s="94">
        <v>0.56675563928531703</v>
      </c>
      <c r="BE32" s="94">
        <v>1.3346771935657618</v>
      </c>
      <c r="BF32" s="94"/>
      <c r="BG32" s="94"/>
      <c r="BH32" s="94"/>
      <c r="BI32" s="91"/>
      <c r="BJ32" s="91">
        <v>5</v>
      </c>
      <c r="BK32" s="94">
        <v>783.96353059787475</v>
      </c>
      <c r="BL32" s="94">
        <v>784.18894008471784</v>
      </c>
      <c r="BM32" s="94">
        <v>784.75169159012796</v>
      </c>
      <c r="BN32" s="94">
        <v>786.15812872293759</v>
      </c>
      <c r="BO32" s="94">
        <v>789.62514188178568</v>
      </c>
      <c r="BP32" s="94"/>
      <c r="BQ32" s="94"/>
      <c r="BR32" s="94"/>
      <c r="BS32" s="94"/>
      <c r="BT32" s="91">
        <v>5</v>
      </c>
      <c r="BU32" s="94">
        <v>172.80229027279987</v>
      </c>
      <c r="BV32" s="94">
        <v>173.03251508464669</v>
      </c>
      <c r="BW32" s="94">
        <v>173.60939301692838</v>
      </c>
      <c r="BX32" s="94">
        <v>175.06441158689239</v>
      </c>
      <c r="BY32" s="94">
        <v>178.73427256852642</v>
      </c>
      <c r="BZ32" s="94"/>
      <c r="CA32" s="94"/>
      <c r="CB32" s="94"/>
      <c r="CC32" s="94"/>
      <c r="CD32" s="91">
        <v>5</v>
      </c>
      <c r="CE32" s="94">
        <v>14.731737120989163</v>
      </c>
      <c r="CF32" s="94">
        <v>14.755378462273734</v>
      </c>
      <c r="CG32" s="94">
        <v>14.814683505838802</v>
      </c>
      <c r="CH32" s="94">
        <v>14.964469859952599</v>
      </c>
      <c r="CI32" s="94">
        <v>15.343640397026485</v>
      </c>
      <c r="CJ32" s="94"/>
      <c r="CK32" s="94"/>
      <c r="CL32" s="94"/>
      <c r="CM32" s="91">
        <v>5</v>
      </c>
      <c r="CN32" s="94">
        <v>779.2185146113826</v>
      </c>
      <c r="CO32" s="94">
        <v>776.86543100999359</v>
      </c>
      <c r="CP32" s="94">
        <v>770.98438898277641</v>
      </c>
      <c r="CQ32" s="94">
        <v>756.38363239974285</v>
      </c>
      <c r="CR32" s="94">
        <v>720.93905167988112</v>
      </c>
      <c r="CS32" s="94"/>
      <c r="CT32" s="94"/>
      <c r="CU32" s="94"/>
      <c r="CV32" s="94"/>
      <c r="CW32" s="91">
        <v>5</v>
      </c>
      <c r="CX32" s="94">
        <v>171.75638750073907</v>
      </c>
      <c r="CY32" s="94">
        <v>171.41657136283411</v>
      </c>
      <c r="CZ32" s="94">
        <v>170.5636741293404</v>
      </c>
      <c r="DA32" s="94">
        <v>168.43412374952885</v>
      </c>
      <c r="DB32" s="94">
        <v>163.18694800062212</v>
      </c>
      <c r="DC32" s="94"/>
      <c r="DD32" s="94"/>
      <c r="DE32" s="94"/>
      <c r="DF32" s="91"/>
      <c r="DG32" s="91">
        <v>5</v>
      </c>
      <c r="DH32" s="94">
        <v>14.642571840437675</v>
      </c>
      <c r="DI32" s="94">
        <v>14.617578574331196</v>
      </c>
      <c r="DJ32" s="94">
        <v>14.55478189231855</v>
      </c>
      <c r="DK32" s="94">
        <v>14.397714220667282</v>
      </c>
      <c r="DL32" s="94">
        <v>14.008963203460723</v>
      </c>
      <c r="DM32" s="90"/>
      <c r="DN32" s="94"/>
      <c r="DO32" s="94"/>
      <c r="DP32" s="94"/>
      <c r="DQ32" s="94"/>
      <c r="DR32" s="94"/>
      <c r="DS32" s="94"/>
      <c r="DT32" s="94"/>
      <c r="DU32" s="91"/>
      <c r="DV32" s="94"/>
      <c r="DW32" s="94"/>
      <c r="DX32" s="94"/>
      <c r="DY32" s="94"/>
      <c r="DZ32" s="94"/>
      <c r="EA32" s="94"/>
      <c r="EB32" s="94"/>
      <c r="EC32" s="94"/>
      <c r="ED32" s="94"/>
      <c r="EE32" s="91"/>
      <c r="EF32" s="94"/>
      <c r="EG32" s="94"/>
      <c r="EH32" s="94"/>
      <c r="EI32" s="94"/>
      <c r="EJ32" s="94"/>
      <c r="EK32" s="94"/>
      <c r="EL32" s="94"/>
      <c r="EM32" s="94"/>
      <c r="EN32" s="91"/>
      <c r="EO32" s="91"/>
      <c r="EP32" s="94"/>
      <c r="EQ32" s="94"/>
      <c r="ER32" s="94"/>
      <c r="ES32" s="94"/>
      <c r="ET32" s="94"/>
      <c r="EU32" s="90"/>
    </row>
    <row r="33" spans="2:151">
      <c r="B33" s="91">
        <v>6</v>
      </c>
      <c r="C33" s="94">
        <v>153.22396733474997</v>
      </c>
      <c r="D33" s="94">
        <v>89.887372849355557</v>
      </c>
      <c r="E33" s="94">
        <v>55.797023287110115</v>
      </c>
      <c r="F33" s="94">
        <v>36.797391613828225</v>
      </c>
      <c r="G33" s="94">
        <v>25.795600609532453</v>
      </c>
      <c r="H33" s="94"/>
      <c r="I33" s="94"/>
      <c r="J33" s="94"/>
      <c r="K33" s="91"/>
      <c r="L33" s="91">
        <v>6</v>
      </c>
      <c r="M33" s="94">
        <v>5.270382991349404</v>
      </c>
      <c r="N33" s="94">
        <v>3.7986580395833696</v>
      </c>
      <c r="O33" s="94">
        <v>2.8140147557678561</v>
      </c>
      <c r="P33" s="94">
        <v>2.1624435038792629</v>
      </c>
      <c r="Q33" s="94">
        <v>1.7322470086916522</v>
      </c>
      <c r="R33" s="94"/>
      <c r="S33" s="94"/>
      <c r="T33" s="94"/>
      <c r="U33" s="91"/>
      <c r="V33" s="91">
        <v>6</v>
      </c>
      <c r="W33" s="94">
        <v>0.44627758397710671</v>
      </c>
      <c r="X33" s="94">
        <v>0.32285667286892283</v>
      </c>
      <c r="Y33" s="94">
        <v>0.24010293111278355</v>
      </c>
      <c r="Z33" s="94">
        <v>0.18524766114253691</v>
      </c>
      <c r="AA33" s="94">
        <v>0.14899732464740517</v>
      </c>
      <c r="AB33" s="94"/>
      <c r="AC33" s="94"/>
      <c r="AD33" s="94"/>
      <c r="AE33" s="91"/>
      <c r="AF33" s="91">
        <v>6</v>
      </c>
      <c r="AG33" s="94">
        <v>5.6503693721165487</v>
      </c>
      <c r="AH33" s="94">
        <v>8.810617848512253</v>
      </c>
      <c r="AI33" s="94">
        <v>16.704363558960544</v>
      </c>
      <c r="AJ33" s="94">
        <v>36.229001225532627</v>
      </c>
      <c r="AK33" s="94">
        <v>83.324544284002371</v>
      </c>
      <c r="AL33" s="94"/>
      <c r="AM33" s="94"/>
      <c r="AN33" s="94"/>
      <c r="AO33" s="91"/>
      <c r="AP33" s="91">
        <v>6</v>
      </c>
      <c r="AQ33" s="94">
        <v>1.0629018026874324</v>
      </c>
      <c r="AR33" s="94">
        <v>1.6595945833321579</v>
      </c>
      <c r="AS33" s="94">
        <v>3.1570092115782962</v>
      </c>
      <c r="AT33" s="94">
        <v>6.9046248757172144</v>
      </c>
      <c r="AU33" s="94">
        <v>16.214751450074221</v>
      </c>
      <c r="AV33" s="94"/>
      <c r="AW33" s="94"/>
      <c r="AX33" s="94"/>
      <c r="AY33" s="94"/>
      <c r="AZ33" s="91">
        <v>6</v>
      </c>
      <c r="BA33" s="94">
        <v>9.0615216683706826E-2</v>
      </c>
      <c r="BB33" s="94">
        <v>0.14152517201302681</v>
      </c>
      <c r="BC33" s="94">
        <v>0.26941272067711586</v>
      </c>
      <c r="BD33" s="94">
        <v>0.59028340341122354</v>
      </c>
      <c r="BE33" s="94">
        <v>1.3924198055944281</v>
      </c>
      <c r="BF33" s="94"/>
      <c r="BG33" s="94"/>
      <c r="BH33" s="94"/>
      <c r="BI33" s="91"/>
      <c r="BJ33" s="91">
        <v>6</v>
      </c>
      <c r="BK33" s="94">
        <v>746.85788704495212</v>
      </c>
      <c r="BL33" s="94">
        <v>747.19534813186078</v>
      </c>
      <c r="BM33" s="94">
        <v>748.0381492576148</v>
      </c>
      <c r="BN33" s="94">
        <v>750.13986051342602</v>
      </c>
      <c r="BO33" s="94">
        <v>755.29471084941065</v>
      </c>
      <c r="BP33" s="94"/>
      <c r="BQ33" s="94"/>
      <c r="BR33" s="94"/>
      <c r="BS33" s="94"/>
      <c r="BT33" s="91">
        <v>6</v>
      </c>
      <c r="BU33" s="94">
        <v>140.49286731745934</v>
      </c>
      <c r="BV33" s="94">
        <v>140.74397207682929</v>
      </c>
      <c r="BW33" s="94">
        <v>141.37403795617715</v>
      </c>
      <c r="BX33" s="94">
        <v>142.96376289605803</v>
      </c>
      <c r="BY33" s="94">
        <v>146.9784937105282</v>
      </c>
      <c r="BZ33" s="94"/>
      <c r="CA33" s="94"/>
      <c r="CB33" s="94"/>
      <c r="CC33" s="94"/>
      <c r="CD33" s="91">
        <v>6</v>
      </c>
      <c r="CE33" s="94">
        <v>11.977392062275575</v>
      </c>
      <c r="CF33" s="94">
        <v>12.002217323448129</v>
      </c>
      <c r="CG33" s="94">
        <v>12.064571765960117</v>
      </c>
      <c r="CH33" s="94">
        <v>12.222117500336244</v>
      </c>
      <c r="CI33" s="94">
        <v>12.621578953529921</v>
      </c>
      <c r="CJ33" s="94"/>
      <c r="CK33" s="94"/>
      <c r="CL33" s="94"/>
      <c r="CM33" s="91">
        <v>6</v>
      </c>
      <c r="CN33" s="94">
        <v>741.20751767283559</v>
      </c>
      <c r="CO33" s="94">
        <v>738.38473028334852</v>
      </c>
      <c r="CP33" s="94">
        <v>731.33378569865431</v>
      </c>
      <c r="CQ33" s="94">
        <v>713.91085928789335</v>
      </c>
      <c r="CR33" s="94">
        <v>671.97016656540825</v>
      </c>
      <c r="CS33" s="94"/>
      <c r="CT33" s="94"/>
      <c r="CU33" s="94"/>
      <c r="CV33" s="94"/>
      <c r="CW33" s="91">
        <v>6</v>
      </c>
      <c r="CX33" s="94">
        <v>139.42996551477191</v>
      </c>
      <c r="CY33" s="94">
        <v>139.08437749349713</v>
      </c>
      <c r="CZ33" s="94">
        <v>138.21702874459885</v>
      </c>
      <c r="DA33" s="94">
        <v>136.05913802034081</v>
      </c>
      <c r="DB33" s="94">
        <v>130.76374226045397</v>
      </c>
      <c r="DC33" s="94"/>
      <c r="DD33" s="94"/>
      <c r="DE33" s="94"/>
      <c r="DF33" s="91"/>
      <c r="DG33" s="91">
        <v>6</v>
      </c>
      <c r="DH33" s="94">
        <v>11.886776845591868</v>
      </c>
      <c r="DI33" s="94">
        <v>11.860692151435101</v>
      </c>
      <c r="DJ33" s="94">
        <v>11.795159045283002</v>
      </c>
      <c r="DK33" s="94">
        <v>11.63183409692502</v>
      </c>
      <c r="DL33" s="94">
        <v>11.229159147935492</v>
      </c>
      <c r="DM33" s="90"/>
      <c r="DN33" s="94"/>
      <c r="DO33" s="94"/>
      <c r="DP33" s="94"/>
      <c r="DQ33" s="94"/>
      <c r="DR33" s="94"/>
      <c r="DS33" s="94"/>
      <c r="DT33" s="94"/>
      <c r="DU33" s="91"/>
      <c r="DV33" s="94"/>
      <c r="DW33" s="94"/>
      <c r="DX33" s="94"/>
      <c r="DY33" s="94"/>
      <c r="DZ33" s="94"/>
      <c r="EA33" s="94"/>
      <c r="EB33" s="94"/>
      <c r="EC33" s="94"/>
      <c r="ED33" s="94"/>
      <c r="EE33" s="91"/>
      <c r="EF33" s="94"/>
      <c r="EG33" s="94"/>
      <c r="EH33" s="94"/>
      <c r="EI33" s="94"/>
      <c r="EJ33" s="94"/>
      <c r="EK33" s="94"/>
      <c r="EL33" s="94"/>
      <c r="EM33" s="94"/>
      <c r="EN33" s="91"/>
      <c r="EO33" s="91"/>
      <c r="EP33" s="94"/>
      <c r="EQ33" s="94"/>
      <c r="ER33" s="94"/>
      <c r="ES33" s="94"/>
      <c r="ET33" s="94"/>
      <c r="EU33" s="90"/>
    </row>
    <row r="34" spans="2:151">
      <c r="B34" s="91">
        <v>7</v>
      </c>
      <c r="C34" s="94">
        <v>157.03675517061089</v>
      </c>
      <c r="D34" s="94">
        <v>92.639048593895595</v>
      </c>
      <c r="E34" s="94">
        <v>57.710572820259486</v>
      </c>
      <c r="F34" s="94">
        <v>38.110706176230245</v>
      </c>
      <c r="G34" s="94">
        <v>26.696148512707296</v>
      </c>
      <c r="H34" s="94"/>
      <c r="I34" s="94"/>
      <c r="J34" s="94"/>
      <c r="K34" s="91"/>
      <c r="L34" s="91">
        <v>7</v>
      </c>
      <c r="M34" s="94">
        <v>5.4259614532258071</v>
      </c>
      <c r="N34" s="94">
        <v>3.9268169133936519</v>
      </c>
      <c r="O34" s="94">
        <v>2.9164314445037816</v>
      </c>
      <c r="P34" s="94">
        <v>2.2426798982081513</v>
      </c>
      <c r="Q34" s="94">
        <v>1.7943800415825413</v>
      </c>
      <c r="R34" s="94"/>
      <c r="S34" s="94"/>
      <c r="T34" s="94"/>
      <c r="U34" s="91"/>
      <c r="V34" s="91">
        <v>7</v>
      </c>
      <c r="W34" s="94">
        <v>0.45948507407393202</v>
      </c>
      <c r="X34" s="94">
        <v>0.33376947169640009</v>
      </c>
      <c r="Y34" s="94">
        <v>0.24885370414014088</v>
      </c>
      <c r="Z34" s="94">
        <v>0.19212860217061442</v>
      </c>
      <c r="AA34" s="94">
        <v>0.15434627880605789</v>
      </c>
      <c r="AB34" s="94"/>
      <c r="AC34" s="94"/>
      <c r="AD34" s="94"/>
      <c r="AE34" s="91"/>
      <c r="AF34" s="91">
        <v>7</v>
      </c>
      <c r="AG34" s="94">
        <v>6.5468964036715924</v>
      </c>
      <c r="AH34" s="94">
        <v>10.315547169554213</v>
      </c>
      <c r="AI34" s="94">
        <v>19.706302844554131</v>
      </c>
      <c r="AJ34" s="94">
        <v>42.858167436333808</v>
      </c>
      <c r="AK34" s="94">
        <v>98.229516927407005</v>
      </c>
      <c r="AL34" s="94"/>
      <c r="AM34" s="94"/>
      <c r="AN34" s="94"/>
      <c r="AO34" s="91"/>
      <c r="AP34" s="91">
        <v>7</v>
      </c>
      <c r="AQ34" s="94">
        <v>1.0808467888846549</v>
      </c>
      <c r="AR34" s="94">
        <v>1.7058153487699652</v>
      </c>
      <c r="AS34" s="94">
        <v>3.2720956424100489</v>
      </c>
      <c r="AT34" s="94">
        <v>7.1897929695603846</v>
      </c>
      <c r="AU34" s="94">
        <v>16.904700571538527</v>
      </c>
      <c r="AV34" s="94"/>
      <c r="AW34" s="94"/>
      <c r="AX34" s="94"/>
      <c r="AY34" s="94"/>
      <c r="AZ34" s="91">
        <v>7</v>
      </c>
      <c r="BA34" s="94">
        <v>9.2145863835198571E-2</v>
      </c>
      <c r="BB34" s="94">
        <v>0.14546994796411694</v>
      </c>
      <c r="BC34" s="94">
        <v>0.27924931491844546</v>
      </c>
      <c r="BD34" s="94">
        <v>0.61474661302179345</v>
      </c>
      <c r="BE34" s="94">
        <v>1.4521498982423304</v>
      </c>
      <c r="BF34" s="94"/>
      <c r="BG34" s="94"/>
      <c r="BH34" s="94"/>
      <c r="BI34" s="91"/>
      <c r="BJ34" s="91">
        <v>7</v>
      </c>
      <c r="BK34" s="94">
        <v>711.56229096529319</v>
      </c>
      <c r="BL34" s="94">
        <v>712.03417049932045</v>
      </c>
      <c r="BM34" s="94">
        <v>713.21273089101226</v>
      </c>
      <c r="BN34" s="94">
        <v>716.14410530924056</v>
      </c>
      <c r="BO34" s="94">
        <v>723.29613148915291</v>
      </c>
      <c r="BP34" s="94"/>
      <c r="BQ34" s="94"/>
      <c r="BR34" s="94"/>
      <c r="BS34" s="94"/>
      <c r="BT34" s="91">
        <v>7</v>
      </c>
      <c r="BU34" s="94">
        <v>117.4739555753363</v>
      </c>
      <c r="BV34" s="94">
        <v>117.74448770601862</v>
      </c>
      <c r="BW34" s="94">
        <v>118.42405383030912</v>
      </c>
      <c r="BX34" s="94">
        <v>120.13877777656425</v>
      </c>
      <c r="BY34" s="94">
        <v>124.47485144829015</v>
      </c>
      <c r="BZ34" s="94"/>
      <c r="CA34" s="94"/>
      <c r="CB34" s="94"/>
      <c r="CC34" s="94"/>
      <c r="CD34" s="91">
        <v>7</v>
      </c>
      <c r="CE34" s="94">
        <v>10.015054146385861</v>
      </c>
      <c r="CF34" s="94">
        <v>10.04111289771607</v>
      </c>
      <c r="CG34" s="94">
        <v>10.106622640657738</v>
      </c>
      <c r="CH34" s="94">
        <v>10.272188231761644</v>
      </c>
      <c r="CI34" s="94">
        <v>10.692655696528128</v>
      </c>
      <c r="CJ34" s="94"/>
      <c r="CK34" s="94"/>
      <c r="CL34" s="94"/>
      <c r="CM34" s="91">
        <v>7</v>
      </c>
      <c r="CN34" s="94">
        <v>705.01539456162163</v>
      </c>
      <c r="CO34" s="94">
        <v>701.71862332976627</v>
      </c>
      <c r="CP34" s="94">
        <v>693.50642804645815</v>
      </c>
      <c r="CQ34" s="94">
        <v>673.28593787290674</v>
      </c>
      <c r="CR34" s="94">
        <v>625.06661456174595</v>
      </c>
      <c r="CS34" s="94"/>
      <c r="CT34" s="94"/>
      <c r="CU34" s="94"/>
      <c r="CV34" s="94"/>
      <c r="CW34" s="91">
        <v>7</v>
      </c>
      <c r="CX34" s="94">
        <v>116.39310878645165</v>
      </c>
      <c r="CY34" s="94">
        <v>116.03867235724866</v>
      </c>
      <c r="CZ34" s="94">
        <v>115.15195818789907</v>
      </c>
      <c r="DA34" s="94">
        <v>112.94898480700387</v>
      </c>
      <c r="DB34" s="94">
        <v>107.57015087675163</v>
      </c>
      <c r="DC34" s="94"/>
      <c r="DD34" s="94"/>
      <c r="DE34" s="94"/>
      <c r="DF34" s="91"/>
      <c r="DG34" s="91">
        <v>7</v>
      </c>
      <c r="DH34" s="94">
        <v>9.9229082825506616</v>
      </c>
      <c r="DI34" s="94">
        <v>9.895642949751954</v>
      </c>
      <c r="DJ34" s="94">
        <v>9.827373325739293</v>
      </c>
      <c r="DK34" s="94">
        <v>9.6574416187398509</v>
      </c>
      <c r="DL34" s="94">
        <v>9.2405057982857972</v>
      </c>
      <c r="DM34" s="90"/>
      <c r="DN34" s="94"/>
      <c r="DO34" s="94"/>
      <c r="DP34" s="94"/>
      <c r="DQ34" s="94"/>
      <c r="DR34" s="94"/>
      <c r="DS34" s="94"/>
      <c r="DT34" s="94"/>
      <c r="DU34" s="91"/>
      <c r="DV34" s="94"/>
      <c r="DW34" s="94"/>
      <c r="DX34" s="94"/>
      <c r="DY34" s="94"/>
      <c r="DZ34" s="94"/>
      <c r="EA34" s="94"/>
      <c r="EB34" s="94"/>
      <c r="EC34" s="94"/>
      <c r="ED34" s="94"/>
      <c r="EE34" s="91"/>
      <c r="EF34" s="94"/>
      <c r="EG34" s="94"/>
      <c r="EH34" s="94"/>
      <c r="EI34" s="94"/>
      <c r="EJ34" s="94"/>
      <c r="EK34" s="94"/>
      <c r="EL34" s="94"/>
      <c r="EM34" s="94"/>
      <c r="EN34" s="91"/>
      <c r="EO34" s="91"/>
      <c r="EP34" s="94"/>
      <c r="EQ34" s="94"/>
      <c r="ER34" s="94"/>
      <c r="ES34" s="94"/>
      <c r="ET34" s="94"/>
      <c r="EU34" s="90"/>
    </row>
    <row r="35" spans="2:151">
      <c r="B35" s="91">
        <v>8</v>
      </c>
      <c r="C35" s="94">
        <v>161.00111600147349</v>
      </c>
      <c r="D35" s="94">
        <v>95.539605408436429</v>
      </c>
      <c r="E35" s="94">
        <v>59.759250416564271</v>
      </c>
      <c r="F35" s="94">
        <v>39.542503806833665</v>
      </c>
      <c r="G35" s="94">
        <v>27.699493426147303</v>
      </c>
      <c r="H35" s="94"/>
      <c r="I35" s="94"/>
      <c r="J35" s="94"/>
      <c r="K35" s="91"/>
      <c r="L35" s="91">
        <v>8</v>
      </c>
      <c r="M35" s="94">
        <v>5.5892242322160657</v>
      </c>
      <c r="N35" s="94">
        <v>4.0627541349404943</v>
      </c>
      <c r="O35" s="94">
        <v>3.0265425025725747</v>
      </c>
      <c r="P35" s="94">
        <v>2.3304049802659117</v>
      </c>
      <c r="Q35" s="94">
        <v>1.8637410760488324</v>
      </c>
      <c r="R35" s="94"/>
      <c r="S35" s="94"/>
      <c r="T35" s="94"/>
      <c r="U35" s="91"/>
      <c r="V35" s="91">
        <v>8</v>
      </c>
      <c r="W35" s="94">
        <v>0.47334698781331436</v>
      </c>
      <c r="X35" s="94">
        <v>0.34534605073938424</v>
      </c>
      <c r="Y35" s="94">
        <v>0.25826286111990809</v>
      </c>
      <c r="Z35" s="94">
        <v>0.19965236884676382</v>
      </c>
      <c r="AA35" s="94">
        <v>0.16031786317610661</v>
      </c>
      <c r="AB35" s="94"/>
      <c r="AC35" s="94"/>
      <c r="AD35" s="94"/>
      <c r="AE35" s="91"/>
      <c r="AF35" s="91">
        <v>8</v>
      </c>
      <c r="AG35" s="94">
        <v>7.439929417171129</v>
      </c>
      <c r="AH35" s="94">
        <v>11.839282764417259</v>
      </c>
      <c r="AI35" s="94">
        <v>22.78411920623763</v>
      </c>
      <c r="AJ35" s="94">
        <v>49.668003222792855</v>
      </c>
      <c r="AK35" s="94">
        <v>113.37400814909209</v>
      </c>
      <c r="AL35" s="94"/>
      <c r="AM35" s="94"/>
      <c r="AN35" s="94"/>
      <c r="AO35" s="91"/>
      <c r="AP35" s="91">
        <v>8</v>
      </c>
      <c r="AQ35" s="94">
        <v>1.1002220287531117</v>
      </c>
      <c r="AR35" s="94">
        <v>1.7542274314760176</v>
      </c>
      <c r="AS35" s="94">
        <v>3.3924935422640461</v>
      </c>
      <c r="AT35" s="94">
        <v>7.4865931198480382</v>
      </c>
      <c r="AU35" s="94">
        <v>17.616017459322563</v>
      </c>
      <c r="AV35" s="94"/>
      <c r="AW35" s="94"/>
      <c r="AX35" s="94"/>
      <c r="AY35" s="94"/>
      <c r="AZ35" s="91">
        <v>8</v>
      </c>
      <c r="BA35" s="94">
        <v>9.3798536265120011E-2</v>
      </c>
      <c r="BB35" s="94">
        <v>0.14960193162520516</v>
      </c>
      <c r="BC35" s="94">
        <v>0.28954104546151044</v>
      </c>
      <c r="BD35" s="94">
        <v>0.64021477468632648</v>
      </c>
      <c r="BE35" s="94">
        <v>1.5137713454983717</v>
      </c>
      <c r="BF35" s="94"/>
      <c r="BG35" s="94"/>
      <c r="BH35" s="94"/>
      <c r="BI35" s="91"/>
      <c r="BJ35" s="91">
        <v>8</v>
      </c>
      <c r="BK35" s="94">
        <v>677.99012931950142</v>
      </c>
      <c r="BL35" s="94">
        <v>678.61899795980776</v>
      </c>
      <c r="BM35" s="94">
        <v>680.1886152697524</v>
      </c>
      <c r="BN35" s="94">
        <v>684.08287017243561</v>
      </c>
      <c r="BO35" s="94">
        <v>693.53105460526024</v>
      </c>
      <c r="BP35" s="94"/>
      <c r="BQ35" s="94"/>
      <c r="BR35" s="94"/>
      <c r="BS35" s="94"/>
      <c r="BT35" s="91">
        <v>8</v>
      </c>
      <c r="BU35" s="94">
        <v>100.2616602561955</v>
      </c>
      <c r="BV35" s="94">
        <v>100.55102875992991</v>
      </c>
      <c r="BW35" s="94">
        <v>101.27823963422833</v>
      </c>
      <c r="BX35" s="94">
        <v>103.11367030935119</v>
      </c>
      <c r="BY35" s="94">
        <v>107.76063549277005</v>
      </c>
      <c r="BZ35" s="94"/>
      <c r="CA35" s="94"/>
      <c r="CB35" s="94"/>
      <c r="CC35" s="94"/>
      <c r="CD35" s="91">
        <v>8</v>
      </c>
      <c r="CE35" s="94">
        <v>8.5477264858984476</v>
      </c>
      <c r="CF35" s="94">
        <v>8.5750729121423657</v>
      </c>
      <c r="CG35" s="94">
        <v>8.6438506133826785</v>
      </c>
      <c r="CH35" s="94">
        <v>8.8177484935259027</v>
      </c>
      <c r="CI35" s="94">
        <v>9.260036359428268</v>
      </c>
      <c r="CJ35" s="94"/>
      <c r="CK35" s="94"/>
      <c r="CL35" s="94"/>
      <c r="CM35" s="91">
        <v>8</v>
      </c>
      <c r="CN35" s="94">
        <v>670.55019990233029</v>
      </c>
      <c r="CO35" s="94">
        <v>666.77971519539051</v>
      </c>
      <c r="CP35" s="94">
        <v>657.40449606351478</v>
      </c>
      <c r="CQ35" s="94">
        <v>634.41486694964271</v>
      </c>
      <c r="CR35" s="94">
        <v>580.15704645616813</v>
      </c>
      <c r="CS35" s="94"/>
      <c r="CT35" s="94"/>
      <c r="CU35" s="94"/>
      <c r="CV35" s="94"/>
      <c r="CW35" s="91">
        <v>8</v>
      </c>
      <c r="CX35" s="94">
        <v>99.161438227442389</v>
      </c>
      <c r="CY35" s="94">
        <v>98.796801328453896</v>
      </c>
      <c r="CZ35" s="94">
        <v>97.885746091964279</v>
      </c>
      <c r="DA35" s="94">
        <v>95.627077189503154</v>
      </c>
      <c r="DB35" s="94">
        <v>90.144618033447486</v>
      </c>
      <c r="DC35" s="94"/>
      <c r="DD35" s="94"/>
      <c r="DE35" s="94"/>
      <c r="DF35" s="91"/>
      <c r="DG35" s="91">
        <v>8</v>
      </c>
      <c r="DH35" s="94">
        <v>8.4539279496333268</v>
      </c>
      <c r="DI35" s="94">
        <v>8.4254709805171597</v>
      </c>
      <c r="DJ35" s="94">
        <v>8.3543095679211685</v>
      </c>
      <c r="DK35" s="94">
        <v>8.1775337188395767</v>
      </c>
      <c r="DL35" s="94">
        <v>7.7462650139298965</v>
      </c>
      <c r="DM35" s="90"/>
      <c r="DN35" s="94"/>
      <c r="DO35" s="94"/>
      <c r="DP35" s="94"/>
      <c r="DQ35" s="94"/>
      <c r="DR35" s="94"/>
      <c r="DS35" s="94"/>
      <c r="DT35" s="94"/>
      <c r="DU35" s="91"/>
      <c r="DV35" s="94"/>
      <c r="DW35" s="94"/>
      <c r="DX35" s="94"/>
      <c r="DY35" s="94"/>
      <c r="DZ35" s="94"/>
      <c r="EA35" s="94"/>
      <c r="EB35" s="94"/>
      <c r="EC35" s="94"/>
      <c r="ED35" s="94"/>
      <c r="EE35" s="91"/>
      <c r="EF35" s="94"/>
      <c r="EG35" s="94"/>
      <c r="EH35" s="94"/>
      <c r="EI35" s="94"/>
      <c r="EJ35" s="94"/>
      <c r="EK35" s="94"/>
      <c r="EL35" s="94"/>
      <c r="EM35" s="94"/>
      <c r="EN35" s="91"/>
      <c r="EO35" s="91"/>
      <c r="EP35" s="94"/>
      <c r="EQ35" s="94"/>
      <c r="ER35" s="94"/>
      <c r="ES35" s="94"/>
      <c r="ET35" s="94"/>
      <c r="EU35" s="90"/>
    </row>
    <row r="36" spans="2:151">
      <c r="B36" s="91">
        <v>9</v>
      </c>
      <c r="C36" s="94">
        <v>165.10483049849134</v>
      </c>
      <c r="D36" s="94">
        <v>98.576994597089467</v>
      </c>
      <c r="E36" s="94">
        <v>61.93113776182679</v>
      </c>
      <c r="F36" s="94">
        <v>41.080840095016001</v>
      </c>
      <c r="G36" s="94">
        <v>28.793554673388734</v>
      </c>
      <c r="H36" s="94"/>
      <c r="I36" s="94"/>
      <c r="J36" s="94"/>
      <c r="K36" s="91"/>
      <c r="L36" s="91">
        <v>9</v>
      </c>
      <c r="M36" s="94">
        <v>5.7598591222892388</v>
      </c>
      <c r="N36" s="94">
        <v>4.2060418320743516</v>
      </c>
      <c r="O36" s="94">
        <v>3.1438009690950159</v>
      </c>
      <c r="P36" s="94">
        <v>2.4249495355233166</v>
      </c>
      <c r="Q36" s="94">
        <v>1.9395366471421276</v>
      </c>
      <c r="R36" s="94"/>
      <c r="S36" s="94"/>
      <c r="T36" s="94"/>
      <c r="U36" s="91"/>
      <c r="V36" s="91">
        <v>9</v>
      </c>
      <c r="W36" s="94">
        <v>0.4878371122505254</v>
      </c>
      <c r="X36" s="94">
        <v>0.35755022106079837</v>
      </c>
      <c r="Y36" s="94">
        <v>0.26828386336542898</v>
      </c>
      <c r="Z36" s="94">
        <v>0.20776172090337641</v>
      </c>
      <c r="AA36" s="94">
        <v>0.1668438832711823</v>
      </c>
      <c r="AB36" s="94"/>
      <c r="AC36" s="94"/>
      <c r="AD36" s="94"/>
      <c r="AE36" s="91"/>
      <c r="AF36" s="91">
        <v>9</v>
      </c>
      <c r="AG36" s="94">
        <v>8.3276341913697252</v>
      </c>
      <c r="AH36" s="94">
        <v>13.38238773581768</v>
      </c>
      <c r="AI36" s="94">
        <v>25.939629363749354</v>
      </c>
      <c r="AJ36" s="94">
        <v>56.664726029673929</v>
      </c>
      <c r="AK36" s="94">
        <v>128.72880475652155</v>
      </c>
      <c r="AL36" s="94"/>
      <c r="AM36" s="94"/>
      <c r="AN36" s="94"/>
      <c r="AO36" s="91"/>
      <c r="AP36" s="91">
        <v>9</v>
      </c>
      <c r="AQ36" s="94">
        <v>1.1203963278877402</v>
      </c>
      <c r="AR36" s="94">
        <v>1.8045824401307804</v>
      </c>
      <c r="AS36" s="94">
        <v>3.5179803165913137</v>
      </c>
      <c r="AT36" s="94">
        <v>7.7957439560828927</v>
      </c>
      <c r="AU36" s="94">
        <v>18.347878400311178</v>
      </c>
      <c r="AV36" s="94"/>
      <c r="AW36" s="94"/>
      <c r="AX36" s="94"/>
      <c r="AY36" s="94"/>
      <c r="AZ36" s="91">
        <v>9</v>
      </c>
      <c r="BA36" s="94">
        <v>9.5519399466890254E-2</v>
      </c>
      <c r="BB36" s="94">
        <v>0.15389994717087385</v>
      </c>
      <c r="BC36" s="94">
        <v>0.3002690382339267</v>
      </c>
      <c r="BD36" s="94">
        <v>0.66675043432239356</v>
      </c>
      <c r="BE36" s="94">
        <v>1.5772165574225496</v>
      </c>
      <c r="BF36" s="94"/>
      <c r="BG36" s="94"/>
      <c r="BH36" s="94"/>
      <c r="BI36" s="91"/>
      <c r="BJ36" s="91">
        <v>9</v>
      </c>
      <c r="BK36" s="94">
        <v>646.05916741939075</v>
      </c>
      <c r="BL36" s="94">
        <v>646.86758295050345</v>
      </c>
      <c r="BM36" s="94">
        <v>648.88363926672776</v>
      </c>
      <c r="BN36" s="94">
        <v>653.87263841292861</v>
      </c>
      <c r="BO36" s="94">
        <v>665.90452858353808</v>
      </c>
      <c r="BP36" s="94"/>
      <c r="BQ36" s="94"/>
      <c r="BR36" s="94"/>
      <c r="BS36" s="94"/>
      <c r="BT36" s="91">
        <v>9</v>
      </c>
      <c r="BU36" s="94">
        <v>86.920522940962542</v>
      </c>
      <c r="BV36" s="94">
        <v>87.228520375179116</v>
      </c>
      <c r="BW36" s="94">
        <v>88.002794438098064</v>
      </c>
      <c r="BX36" s="94">
        <v>89.957616071172154</v>
      </c>
      <c r="BY36" s="94">
        <v>94.912209740285974</v>
      </c>
      <c r="BZ36" s="94"/>
      <c r="CA36" s="94"/>
      <c r="CB36" s="94"/>
      <c r="CC36" s="94"/>
      <c r="CD36" s="91">
        <v>9</v>
      </c>
      <c r="CE36" s="94">
        <v>7.410410000469664</v>
      </c>
      <c r="CF36" s="94">
        <v>7.4390974770654807</v>
      </c>
      <c r="CG36" s="94">
        <v>7.5112741032699217</v>
      </c>
      <c r="CH36" s="94">
        <v>7.6938493521532738</v>
      </c>
      <c r="CI36" s="94">
        <v>8.1588238943965301</v>
      </c>
      <c r="CJ36" s="94"/>
      <c r="CK36" s="94"/>
      <c r="CL36" s="94"/>
      <c r="CM36" s="91">
        <v>9</v>
      </c>
      <c r="CN36" s="94">
        <v>637.73153322802102</v>
      </c>
      <c r="CO36" s="94">
        <v>633.48519521468575</v>
      </c>
      <c r="CP36" s="94">
        <v>622.94400990297845</v>
      </c>
      <c r="CQ36" s="94">
        <v>597.20791238325467</v>
      </c>
      <c r="CR36" s="94">
        <v>537.17572382701655</v>
      </c>
      <c r="CS36" s="94"/>
      <c r="CT36" s="94"/>
      <c r="CU36" s="94"/>
      <c r="CV36" s="94"/>
      <c r="CW36" s="91">
        <v>9</v>
      </c>
      <c r="CX36" s="94">
        <v>85.800126613074795</v>
      </c>
      <c r="CY36" s="94">
        <v>85.423937935048329</v>
      </c>
      <c r="CZ36" s="94">
        <v>84.484814121506744</v>
      </c>
      <c r="DA36" s="94">
        <v>82.161872115089267</v>
      </c>
      <c r="DB36" s="94">
        <v>76.5643313399748</v>
      </c>
      <c r="DC36" s="94"/>
      <c r="DD36" s="94"/>
      <c r="DE36" s="94"/>
      <c r="DF36" s="91"/>
      <c r="DG36" s="91">
        <v>9</v>
      </c>
      <c r="DH36" s="94">
        <v>7.3148906010027739</v>
      </c>
      <c r="DI36" s="94">
        <v>7.2851975298946066</v>
      </c>
      <c r="DJ36" s="94">
        <v>7.2110050650359954</v>
      </c>
      <c r="DK36" s="94">
        <v>7.0270989178308803</v>
      </c>
      <c r="DL36" s="94">
        <v>6.5816073369739803</v>
      </c>
      <c r="DM36" s="90"/>
      <c r="DN36" s="94"/>
      <c r="DO36" s="94"/>
      <c r="DP36" s="94"/>
      <c r="DQ36" s="94"/>
      <c r="DR36" s="94"/>
      <c r="DS36" s="94"/>
      <c r="DT36" s="94"/>
      <c r="DU36" s="91"/>
      <c r="DV36" s="94"/>
      <c r="DW36" s="94"/>
      <c r="DX36" s="94"/>
      <c r="DY36" s="94"/>
      <c r="DZ36" s="94"/>
      <c r="EA36" s="94"/>
      <c r="EB36" s="94"/>
      <c r="EC36" s="94"/>
      <c r="ED36" s="94"/>
      <c r="EE36" s="91"/>
      <c r="EF36" s="94"/>
      <c r="EG36" s="94"/>
      <c r="EH36" s="94"/>
      <c r="EI36" s="94"/>
      <c r="EJ36" s="94"/>
      <c r="EK36" s="94"/>
      <c r="EL36" s="94"/>
      <c r="EM36" s="94"/>
      <c r="EN36" s="91"/>
      <c r="EO36" s="91"/>
      <c r="EP36" s="94"/>
      <c r="EQ36" s="94"/>
      <c r="ER36" s="94"/>
      <c r="ES36" s="94"/>
      <c r="ET36" s="94"/>
      <c r="EU36" s="90"/>
    </row>
    <row r="37" spans="2:151">
      <c r="B37" s="91">
        <v>10</v>
      </c>
      <c r="C37" s="94">
        <v>169.351909734738</v>
      </c>
      <c r="D37" s="94">
        <v>101.75655144318152</v>
      </c>
      <c r="E37" s="94">
        <v>64.232275408822375</v>
      </c>
      <c r="F37" s="94">
        <v>42.731995638685902</v>
      </c>
      <c r="G37" s="94">
        <v>29.984573102182498</v>
      </c>
      <c r="H37" s="94"/>
      <c r="I37" s="94"/>
      <c r="J37" s="94"/>
      <c r="K37" s="91"/>
      <c r="L37" s="91">
        <v>10</v>
      </c>
      <c r="M37" s="94">
        <v>5.9382305852426098</v>
      </c>
      <c r="N37" s="94">
        <v>4.3570743803737084</v>
      </c>
      <c r="O37" s="94">
        <v>3.2686314146053537</v>
      </c>
      <c r="P37" s="94">
        <v>2.5267659578543653</v>
      </c>
      <c r="Q37" s="94">
        <v>2.0222437001826434</v>
      </c>
      <c r="R37" s="94"/>
      <c r="S37" s="94"/>
      <c r="T37" s="94"/>
      <c r="U37" s="91"/>
      <c r="V37" s="91">
        <v>10</v>
      </c>
      <c r="W37" s="94">
        <v>0.5029867070830627</v>
      </c>
      <c r="X37" s="94">
        <v>0.37041583528306016</v>
      </c>
      <c r="Y37" s="94">
        <v>0.27895320685211444</v>
      </c>
      <c r="Z37" s="94">
        <v>0.21649562678629383</v>
      </c>
      <c r="AA37" s="94">
        <v>0.17396553122977096</v>
      </c>
      <c r="AB37" s="94"/>
      <c r="AC37" s="94"/>
      <c r="AD37" s="94"/>
      <c r="AE37" s="91"/>
      <c r="AF37" s="91">
        <v>10</v>
      </c>
      <c r="AG37" s="94">
        <v>9.2143655525778048</v>
      </c>
      <c r="AH37" s="94">
        <v>14.950998708011893</v>
      </c>
      <c r="AI37" s="94">
        <v>29.17895554535324</v>
      </c>
      <c r="AJ37" s="94">
        <v>63.84259829160446</v>
      </c>
      <c r="AK37" s="94">
        <v>144.2660029377426</v>
      </c>
      <c r="AL37" s="94"/>
      <c r="AM37" s="94"/>
      <c r="AN37" s="94"/>
      <c r="AO37" s="91"/>
      <c r="AP37" s="91">
        <v>10</v>
      </c>
      <c r="AQ37" s="94">
        <v>1.1417357154799213</v>
      </c>
      <c r="AR37" s="94">
        <v>1.8574362923078194</v>
      </c>
      <c r="AS37" s="94">
        <v>3.649017163573665</v>
      </c>
      <c r="AT37" s="94">
        <v>8.1163935826966132</v>
      </c>
      <c r="AU37" s="94">
        <v>19.100033499464171</v>
      </c>
      <c r="AV37" s="94"/>
      <c r="AW37" s="94"/>
      <c r="AX37" s="94"/>
      <c r="AY37" s="94"/>
      <c r="AZ37" s="91">
        <v>10</v>
      </c>
      <c r="BA37" s="94">
        <v>9.733968051836904E-2</v>
      </c>
      <c r="BB37" s="94">
        <v>0.1584114720042625</v>
      </c>
      <c r="BC37" s="94">
        <v>0.31147288557349795</v>
      </c>
      <c r="BD37" s="94">
        <v>0.69428138191577593</v>
      </c>
      <c r="BE37" s="94">
        <v>1.6424676572316264</v>
      </c>
      <c r="BF37" s="94"/>
      <c r="BG37" s="94"/>
      <c r="BH37" s="94"/>
      <c r="BI37" s="91"/>
      <c r="BJ37" s="91">
        <v>10</v>
      </c>
      <c r="BK37" s="94">
        <v>615.69099917043718</v>
      </c>
      <c r="BL37" s="94">
        <v>616.70162127361345</v>
      </c>
      <c r="BM37" s="94">
        <v>619.21963879515749</v>
      </c>
      <c r="BN37" s="94">
        <v>625.43416639467819</v>
      </c>
      <c r="BO37" s="94">
        <v>640.32473221082296</v>
      </c>
      <c r="BP37" s="94"/>
      <c r="BQ37" s="94"/>
      <c r="BR37" s="94"/>
      <c r="BS37" s="94"/>
      <c r="BT37" s="91">
        <v>10</v>
      </c>
      <c r="BU37" s="94">
        <v>76.289181218314937</v>
      </c>
      <c r="BV37" s="94">
        <v>76.615883343287521</v>
      </c>
      <c r="BW37" s="94">
        <v>77.437421859510252</v>
      </c>
      <c r="BX37" s="94">
        <v>79.512269086211674</v>
      </c>
      <c r="BY37" s="94">
        <v>84.775509036872975</v>
      </c>
      <c r="BZ37" s="94"/>
      <c r="CA37" s="94"/>
      <c r="CB37" s="94"/>
      <c r="CC37" s="94"/>
      <c r="CD37" s="91">
        <v>10</v>
      </c>
      <c r="CE37" s="94">
        <v>6.5041011033602283</v>
      </c>
      <c r="CF37" s="94">
        <v>6.5341863457601068</v>
      </c>
      <c r="CG37" s="94">
        <v>6.6099051215019067</v>
      </c>
      <c r="CH37" s="94">
        <v>6.8015292134333611</v>
      </c>
      <c r="CI37" s="94">
        <v>7.2900935866064094</v>
      </c>
      <c r="CJ37" s="94"/>
      <c r="CK37" s="94"/>
      <c r="CL37" s="94"/>
      <c r="CM37" s="91">
        <v>10</v>
      </c>
      <c r="CN37" s="94">
        <v>606.47663361785942</v>
      </c>
      <c r="CO37" s="94">
        <v>601.75062256560159</v>
      </c>
      <c r="CP37" s="94">
        <v>590.04068324980426</v>
      </c>
      <c r="CQ37" s="94">
        <v>561.59156810307377</v>
      </c>
      <c r="CR37" s="94">
        <v>496.0587292730803</v>
      </c>
      <c r="CS37" s="94"/>
      <c r="CT37" s="94"/>
      <c r="CU37" s="94"/>
      <c r="CV37" s="94"/>
      <c r="CW37" s="91">
        <v>10</v>
      </c>
      <c r="CX37" s="94">
        <v>75.147445502835012</v>
      </c>
      <c r="CY37" s="94">
        <v>74.758447050979697</v>
      </c>
      <c r="CZ37" s="94">
        <v>73.788404695936592</v>
      </c>
      <c r="DA37" s="94">
        <v>71.395875503515057</v>
      </c>
      <c r="DB37" s="94">
        <v>65.675475537408801</v>
      </c>
      <c r="DC37" s="94"/>
      <c r="DD37" s="94"/>
      <c r="DE37" s="94"/>
      <c r="DF37" s="91"/>
      <c r="DG37" s="91">
        <v>10</v>
      </c>
      <c r="DH37" s="94">
        <v>6.4067614228418597</v>
      </c>
      <c r="DI37" s="94">
        <v>6.3757748737558444</v>
      </c>
      <c r="DJ37" s="94">
        <v>6.2984322359284084</v>
      </c>
      <c r="DK37" s="94">
        <v>6.1072478315175855</v>
      </c>
      <c r="DL37" s="94">
        <v>5.647625929374783</v>
      </c>
      <c r="DM37" s="90"/>
      <c r="DN37" s="94"/>
      <c r="DO37" s="94"/>
      <c r="DP37" s="94"/>
      <c r="DQ37" s="94"/>
      <c r="DR37" s="94"/>
      <c r="DS37" s="94"/>
      <c r="DT37" s="94"/>
      <c r="DU37" s="91"/>
      <c r="DV37" s="94"/>
      <c r="DW37" s="94"/>
      <c r="DX37" s="94"/>
      <c r="DY37" s="94"/>
      <c r="DZ37" s="94"/>
      <c r="EA37" s="94"/>
      <c r="EB37" s="94"/>
      <c r="EC37" s="94"/>
      <c r="ED37" s="94"/>
      <c r="EE37" s="91"/>
      <c r="EF37" s="94"/>
      <c r="EG37" s="94"/>
      <c r="EH37" s="94"/>
      <c r="EI37" s="94"/>
      <c r="EJ37" s="94"/>
      <c r="EK37" s="94"/>
      <c r="EL37" s="94"/>
      <c r="EM37" s="94"/>
      <c r="EN37" s="91"/>
      <c r="EO37" s="91"/>
      <c r="EP37" s="94"/>
      <c r="EQ37" s="94"/>
      <c r="ER37" s="94"/>
      <c r="ES37" s="94"/>
      <c r="ET37" s="94"/>
      <c r="EU37" s="90"/>
    </row>
    <row r="38" spans="2:151">
      <c r="B38" s="91">
        <v>11</v>
      </c>
      <c r="C38" s="94">
        <v>173.73012132271427</v>
      </c>
      <c r="D38" s="94">
        <v>105.06610202529276</v>
      </c>
      <c r="E38" s="94">
        <v>66.650523703907893</v>
      </c>
      <c r="F38" s="94">
        <v>44.48370767054088</v>
      </c>
      <c r="G38" s="94">
        <v>31.260045138735705</v>
      </c>
      <c r="H38" s="94"/>
      <c r="I38" s="94"/>
      <c r="J38" s="94"/>
      <c r="K38" s="91"/>
      <c r="L38" s="91">
        <v>11</v>
      </c>
      <c r="M38" s="94">
        <v>6.1240289058464414</v>
      </c>
      <c r="N38" s="94">
        <v>4.5154216788466419</v>
      </c>
      <c r="O38" s="94">
        <v>3.4004781088921905</v>
      </c>
      <c r="P38" s="94">
        <v>2.6351677490102356</v>
      </c>
      <c r="Q38" s="94">
        <v>2.1110409163068335</v>
      </c>
      <c r="R38" s="94"/>
      <c r="S38" s="94"/>
      <c r="T38" s="94"/>
      <c r="U38" s="91"/>
      <c r="V38" s="91">
        <v>11</v>
      </c>
      <c r="W38" s="94">
        <v>0.51876979226655662</v>
      </c>
      <c r="X38" s="94">
        <v>0.38390653131438029</v>
      </c>
      <c r="Y38" s="94">
        <v>0.29022361591246881</v>
      </c>
      <c r="Z38" s="94">
        <v>0.22579537253080106</v>
      </c>
      <c r="AA38" s="94">
        <v>0.18161222014611633</v>
      </c>
      <c r="AB38" s="94"/>
      <c r="AC38" s="94"/>
      <c r="AD38" s="94"/>
      <c r="AE38" s="91"/>
      <c r="AF38" s="91">
        <v>11</v>
      </c>
      <c r="AG38" s="94">
        <v>10.098081689161139</v>
      </c>
      <c r="AH38" s="94">
        <v>16.54423340521037</v>
      </c>
      <c r="AI38" s="94">
        <v>32.505668364213427</v>
      </c>
      <c r="AJ38" s="94">
        <v>71.202141915707088</v>
      </c>
      <c r="AK38" s="94">
        <v>159.94148182539109</v>
      </c>
      <c r="AL38" s="94"/>
      <c r="AM38" s="94"/>
      <c r="AN38" s="94"/>
      <c r="AO38" s="91"/>
      <c r="AP38" s="91">
        <v>11</v>
      </c>
      <c r="AQ38" s="94">
        <v>1.1637803000813249</v>
      </c>
      <c r="AR38" s="94">
        <v>1.9124033875339947</v>
      </c>
      <c r="AS38" s="94">
        <v>3.7857031291192555</v>
      </c>
      <c r="AT38" s="94">
        <v>8.4488117426478535</v>
      </c>
      <c r="AU38" s="94">
        <v>19.870384618248924</v>
      </c>
      <c r="AV38" s="94"/>
      <c r="AW38" s="94"/>
      <c r="AX38" s="94"/>
      <c r="AY38" s="94"/>
      <c r="AZ38" s="91">
        <v>11</v>
      </c>
      <c r="BA38" s="94">
        <v>9.9220154845269304E-2</v>
      </c>
      <c r="BB38" s="94">
        <v>0.16310362159951208</v>
      </c>
      <c r="BC38" s="94">
        <v>0.32316123622882648</v>
      </c>
      <c r="BD38" s="94">
        <v>0.72283170190600543</v>
      </c>
      <c r="BE38" s="94">
        <v>1.7093463011194627</v>
      </c>
      <c r="BF38" s="94"/>
      <c r="BG38" s="94"/>
      <c r="BH38" s="94"/>
      <c r="BI38" s="91"/>
      <c r="BJ38" s="91">
        <v>11</v>
      </c>
      <c r="BK38" s="94">
        <v>586.81115947434887</v>
      </c>
      <c r="BL38" s="94">
        <v>588.04682972287048</v>
      </c>
      <c r="BM38" s="94">
        <v>591.12246340230968</v>
      </c>
      <c r="BN38" s="94">
        <v>598.69171077072235</v>
      </c>
      <c r="BO38" s="94">
        <v>616.70288795972385</v>
      </c>
      <c r="BP38" s="94"/>
      <c r="BQ38" s="94"/>
      <c r="BR38" s="94"/>
      <c r="BS38" s="94"/>
      <c r="BT38" s="91">
        <v>11</v>
      </c>
      <c r="BU38" s="94">
        <v>67.628613858129611</v>
      </c>
      <c r="BV38" s="94">
        <v>67.97430389470162</v>
      </c>
      <c r="BW38" s="94">
        <v>68.843813156553651</v>
      </c>
      <c r="BX38" s="94">
        <v>71.040469009679782</v>
      </c>
      <c r="BY38" s="94">
        <v>76.616293903807104</v>
      </c>
      <c r="BZ38" s="94"/>
      <c r="CA38" s="94"/>
      <c r="CB38" s="94"/>
      <c r="CC38" s="94"/>
      <c r="CD38" s="91">
        <v>11</v>
      </c>
      <c r="CE38" s="94">
        <v>5.7657974950303261</v>
      </c>
      <c r="CF38" s="94">
        <v>5.7973413000632288</v>
      </c>
      <c r="CG38" s="94">
        <v>5.876755521385574</v>
      </c>
      <c r="CH38" s="94">
        <v>6.0778136242830412</v>
      </c>
      <c r="CI38" s="94">
        <v>6.5909030502448065</v>
      </c>
      <c r="CJ38" s="94"/>
      <c r="CK38" s="94"/>
      <c r="CL38" s="94"/>
      <c r="CM38" s="91">
        <v>11</v>
      </c>
      <c r="CN38" s="94">
        <v>576.71307778518769</v>
      </c>
      <c r="CO38" s="94">
        <v>571.50259631766016</v>
      </c>
      <c r="CP38" s="94">
        <v>558.61679503809626</v>
      </c>
      <c r="CQ38" s="94">
        <v>527.48956885501525</v>
      </c>
      <c r="CR38" s="94">
        <v>456.76140613433279</v>
      </c>
      <c r="CS38" s="94"/>
      <c r="CT38" s="94"/>
      <c r="CU38" s="94"/>
      <c r="CV38" s="94"/>
      <c r="CW38" s="91">
        <v>11</v>
      </c>
      <c r="CX38" s="94">
        <v>66.464833558048284</v>
      </c>
      <c r="CY38" s="94">
        <v>66.061900507167621</v>
      </c>
      <c r="CZ38" s="94">
        <v>65.058110027434395</v>
      </c>
      <c r="DA38" s="94">
        <v>62.591657267031927</v>
      </c>
      <c r="DB38" s="94">
        <v>56.745909285558184</v>
      </c>
      <c r="DC38" s="94"/>
      <c r="DD38" s="94"/>
      <c r="DE38" s="94"/>
      <c r="DF38" s="91"/>
      <c r="DG38" s="91">
        <v>11</v>
      </c>
      <c r="DH38" s="94">
        <v>5.6665773401850572</v>
      </c>
      <c r="DI38" s="94">
        <v>5.6342376784637169</v>
      </c>
      <c r="DJ38" s="94">
        <v>5.5535942851567475</v>
      </c>
      <c r="DK38" s="94">
        <v>5.3549819223770356</v>
      </c>
      <c r="DL38" s="94">
        <v>4.8815567491253438</v>
      </c>
      <c r="DM38" s="90"/>
      <c r="DN38" s="94"/>
      <c r="DO38" s="94"/>
      <c r="DP38" s="94"/>
      <c r="DQ38" s="94"/>
      <c r="DR38" s="94"/>
      <c r="DS38" s="94"/>
      <c r="DT38" s="94"/>
      <c r="DU38" s="91"/>
      <c r="DV38" s="94"/>
      <c r="DW38" s="94"/>
      <c r="DX38" s="94"/>
      <c r="DY38" s="94"/>
      <c r="DZ38" s="94"/>
      <c r="EA38" s="94"/>
      <c r="EB38" s="94"/>
      <c r="EC38" s="94"/>
      <c r="ED38" s="94"/>
      <c r="EE38" s="91"/>
      <c r="EF38" s="94"/>
      <c r="EG38" s="94"/>
      <c r="EH38" s="94"/>
      <c r="EI38" s="94"/>
      <c r="EJ38" s="94"/>
      <c r="EK38" s="94"/>
      <c r="EL38" s="94"/>
      <c r="EM38" s="94"/>
      <c r="EN38" s="91"/>
      <c r="EO38" s="91"/>
      <c r="EP38" s="94"/>
      <c r="EQ38" s="94"/>
      <c r="ER38" s="94"/>
      <c r="ES38" s="94"/>
      <c r="ET38" s="94"/>
      <c r="EU38" s="90"/>
    </row>
    <row r="39" spans="2:151">
      <c r="B39" s="91">
        <v>12</v>
      </c>
      <c r="C39" s="94">
        <v>178.24351465869648</v>
      </c>
      <c r="D39" s="94">
        <v>108.5109616652683</v>
      </c>
      <c r="E39" s="94">
        <v>69.19184337017515</v>
      </c>
      <c r="F39" s="94">
        <v>46.342100849905535</v>
      </c>
      <c r="G39" s="94">
        <v>32.625960009253774</v>
      </c>
      <c r="H39" s="94"/>
      <c r="I39" s="94"/>
      <c r="J39" s="94"/>
      <c r="K39" s="91"/>
      <c r="L39" s="91">
        <v>12</v>
      </c>
      <c r="M39" s="94">
        <v>6.3176363947079492</v>
      </c>
      <c r="N39" s="94">
        <v>4.6814916910062996</v>
      </c>
      <c r="O39" s="94">
        <v>3.5397731109530772</v>
      </c>
      <c r="P39" s="94">
        <v>2.7506066759313508</v>
      </c>
      <c r="Q39" s="94">
        <v>2.2063943319759192</v>
      </c>
      <c r="R39" s="94"/>
      <c r="S39" s="94"/>
      <c r="T39" s="94"/>
      <c r="U39" s="91"/>
      <c r="V39" s="91">
        <v>12</v>
      </c>
      <c r="W39" s="94">
        <v>0.53521918476858199</v>
      </c>
      <c r="X39" s="94">
        <v>0.39805735573108336</v>
      </c>
      <c r="Y39" s="94">
        <v>0.30213225763939605</v>
      </c>
      <c r="Z39" s="94">
        <v>0.23569989837636376</v>
      </c>
      <c r="AA39" s="94">
        <v>0.18982422332185833</v>
      </c>
      <c r="AB39" s="94"/>
      <c r="AC39" s="94"/>
      <c r="AD39" s="94"/>
      <c r="AE39" s="91"/>
      <c r="AF39" s="91">
        <v>12</v>
      </c>
      <c r="AG39" s="94">
        <v>10.982385470328524</v>
      </c>
      <c r="AH39" s="94">
        <v>18.166211385411565</v>
      </c>
      <c r="AI39" s="94">
        <v>35.921199951977286</v>
      </c>
      <c r="AJ39" s="94">
        <v>78.742749581130056</v>
      </c>
      <c r="AK39" s="94">
        <v>175.71500073778697</v>
      </c>
      <c r="AL39" s="94"/>
      <c r="AM39" s="94"/>
      <c r="AN39" s="94"/>
      <c r="AO39" s="91"/>
      <c r="AP39" s="91">
        <v>12</v>
      </c>
      <c r="AQ39" s="94">
        <v>1.1868129197224013</v>
      </c>
      <c r="AR39" s="94">
        <v>1.9697667249415347</v>
      </c>
      <c r="AS39" s="94">
        <v>3.9279412733563488</v>
      </c>
      <c r="AT39" s="94">
        <v>8.7931958993027877</v>
      </c>
      <c r="AU39" s="94">
        <v>20.65776922865631</v>
      </c>
      <c r="AV39" s="94"/>
      <c r="AW39" s="94"/>
      <c r="AX39" s="94"/>
      <c r="AY39" s="94"/>
      <c r="AZ39" s="91">
        <v>12</v>
      </c>
      <c r="BA39" s="94">
        <v>0.10118495402567236</v>
      </c>
      <c r="BB39" s="94">
        <v>0.16800058395607229</v>
      </c>
      <c r="BC39" s="94">
        <v>0.33532598858037438</v>
      </c>
      <c r="BD39" s="94">
        <v>0.7524193318823017</v>
      </c>
      <c r="BE39" s="94">
        <v>1.777755020032602</v>
      </c>
      <c r="BF39" s="94"/>
      <c r="BG39" s="94"/>
      <c r="BH39" s="94"/>
      <c r="BI39" s="91"/>
      <c r="BJ39" s="91">
        <v>12</v>
      </c>
      <c r="BK39" s="94">
        <v>559.34863196076856</v>
      </c>
      <c r="BL39" s="94">
        <v>560.83242037441039</v>
      </c>
      <c r="BM39" s="94">
        <v>564.52166363859089</v>
      </c>
      <c r="BN39" s="94">
        <v>573.57315987286449</v>
      </c>
      <c r="BO39" s="94">
        <v>594.95234481046998</v>
      </c>
      <c r="BP39" s="94"/>
      <c r="BQ39" s="94"/>
      <c r="BR39" s="94"/>
      <c r="BS39" s="94"/>
      <c r="BT39" s="91">
        <v>12</v>
      </c>
      <c r="BU39" s="94">
        <v>60.446082941963311</v>
      </c>
      <c r="BV39" s="94">
        <v>60.811195933185971</v>
      </c>
      <c r="BW39" s="94">
        <v>61.729784786539504</v>
      </c>
      <c r="BX39" s="94">
        <v>64.050864164296982</v>
      </c>
      <c r="BY39" s="94">
        <v>69.945014310321412</v>
      </c>
      <c r="BZ39" s="94"/>
      <c r="CA39" s="94"/>
      <c r="CB39" s="94"/>
      <c r="CC39" s="94"/>
      <c r="CD39" s="91">
        <v>12</v>
      </c>
      <c r="CE39" s="94">
        <v>5.1534947268227738</v>
      </c>
      <c r="CF39" s="94">
        <v>5.1865615854311899</v>
      </c>
      <c r="CG39" s="94">
        <v>5.2698346711056381</v>
      </c>
      <c r="CH39" s="94">
        <v>5.4807272546726296</v>
      </c>
      <c r="CI39" s="94">
        <v>6.0192898342544856</v>
      </c>
      <c r="CJ39" s="94"/>
      <c r="CK39" s="94"/>
      <c r="CL39" s="94"/>
      <c r="CM39" s="91">
        <v>12</v>
      </c>
      <c r="CN39" s="94">
        <v>548.36624649044006</v>
      </c>
      <c r="CO39" s="94">
        <v>542.66620898899885</v>
      </c>
      <c r="CP39" s="94">
        <v>528.60046368661358</v>
      </c>
      <c r="CQ39" s="94">
        <v>494.83041029173444</v>
      </c>
      <c r="CR39" s="94">
        <v>419.23734407268302</v>
      </c>
      <c r="CS39" s="94"/>
      <c r="CT39" s="94"/>
      <c r="CU39" s="94"/>
      <c r="CV39" s="94"/>
      <c r="CW39" s="91">
        <v>12</v>
      </c>
      <c r="CX39" s="94">
        <v>59.259270022240912</v>
      </c>
      <c r="CY39" s="94">
        <v>58.841429208244435</v>
      </c>
      <c r="CZ39" s="94">
        <v>57.801843513183158</v>
      </c>
      <c r="DA39" s="94">
        <v>55.257668264994194</v>
      </c>
      <c r="DB39" s="94">
        <v>49.287245081665098</v>
      </c>
      <c r="DC39" s="94"/>
      <c r="DD39" s="94"/>
      <c r="DE39" s="94"/>
      <c r="DF39" s="91"/>
      <c r="DG39" s="91">
        <v>12</v>
      </c>
      <c r="DH39" s="94">
        <v>5.0523097727971011</v>
      </c>
      <c r="DI39" s="94">
        <v>5.0185610014751179</v>
      </c>
      <c r="DJ39" s="94">
        <v>4.934508682525264</v>
      </c>
      <c r="DK39" s="94">
        <v>4.7283079227903277</v>
      </c>
      <c r="DL39" s="94">
        <v>4.2415348142218834</v>
      </c>
      <c r="DM39" s="90"/>
      <c r="DN39" s="94"/>
      <c r="DO39" s="94"/>
      <c r="DP39" s="94"/>
      <c r="DQ39" s="94"/>
      <c r="DR39" s="94"/>
      <c r="DS39" s="94"/>
      <c r="DT39" s="94"/>
      <c r="DU39" s="91"/>
      <c r="DV39" s="94"/>
      <c r="DW39" s="94"/>
      <c r="DX39" s="94"/>
      <c r="DY39" s="94"/>
      <c r="DZ39" s="94"/>
      <c r="EA39" s="94"/>
      <c r="EB39" s="94"/>
      <c r="EC39" s="94"/>
      <c r="ED39" s="94"/>
      <c r="EE39" s="91"/>
      <c r="EF39" s="94"/>
      <c r="EG39" s="94"/>
      <c r="EH39" s="94"/>
      <c r="EI39" s="94"/>
      <c r="EJ39" s="94"/>
      <c r="EK39" s="94"/>
      <c r="EL39" s="94"/>
      <c r="EM39" s="94"/>
      <c r="EN39" s="91"/>
      <c r="EO39" s="91"/>
      <c r="EP39" s="94"/>
      <c r="EQ39" s="94"/>
      <c r="ER39" s="94"/>
      <c r="ES39" s="94"/>
      <c r="ET39" s="94"/>
      <c r="EU39" s="90"/>
    </row>
    <row r="40" spans="2:151">
      <c r="B40" s="91">
        <v>13</v>
      </c>
      <c r="C40" s="94">
        <v>182.88807694592035</v>
      </c>
      <c r="D40" s="94">
        <v>112.08776638156348</v>
      </c>
      <c r="E40" s="94">
        <v>71.853198735700843</v>
      </c>
      <c r="F40" s="94">
        <v>48.304137129718484</v>
      </c>
      <c r="G40" s="94">
        <v>34.079053398431981</v>
      </c>
      <c r="H40" s="94"/>
      <c r="I40" s="94"/>
      <c r="J40" s="94"/>
      <c r="K40" s="91"/>
      <c r="L40" s="91">
        <v>13</v>
      </c>
      <c r="M40" s="94">
        <v>6.5191034940351376</v>
      </c>
      <c r="N40" s="94">
        <v>4.8552861133401635</v>
      </c>
      <c r="O40" s="94">
        <v>3.6864652095071984</v>
      </c>
      <c r="P40" s="94">
        <v>2.8729729191619882</v>
      </c>
      <c r="Q40" s="94">
        <v>2.3081296569030947</v>
      </c>
      <c r="R40" s="94"/>
      <c r="S40" s="94"/>
      <c r="T40" s="94"/>
      <c r="U40" s="91"/>
      <c r="V40" s="91">
        <v>13</v>
      </c>
      <c r="W40" s="94">
        <v>0.55233953528636326</v>
      </c>
      <c r="X40" s="94">
        <v>0.41286876466695771</v>
      </c>
      <c r="Y40" s="94">
        <v>0.31467500756208538</v>
      </c>
      <c r="Z40" s="94">
        <v>0.24619998178869895</v>
      </c>
      <c r="AA40" s="94">
        <v>0.19858668515316599</v>
      </c>
      <c r="AB40" s="94"/>
      <c r="AC40" s="94"/>
      <c r="AD40" s="94"/>
      <c r="AE40" s="91"/>
      <c r="AF40" s="91">
        <v>13</v>
      </c>
      <c r="AG40" s="94">
        <v>11.870234693368925</v>
      </c>
      <c r="AH40" s="94">
        <v>19.8200709966736</v>
      </c>
      <c r="AI40" s="94">
        <v>39.43010435076183</v>
      </c>
      <c r="AJ40" s="94">
        <v>86.462126791854089</v>
      </c>
      <c r="AK40" s="94">
        <v>191.53422901261351</v>
      </c>
      <c r="AL40" s="94"/>
      <c r="AM40" s="94"/>
      <c r="AN40" s="94"/>
      <c r="AO40" s="91"/>
      <c r="AP40" s="91">
        <v>13</v>
      </c>
      <c r="AQ40" s="94">
        <v>1.2109957384671459</v>
      </c>
      <c r="AR40" s="94">
        <v>2.0296666395069933</v>
      </c>
      <c r="AS40" s="94">
        <v>4.0760336152056729</v>
      </c>
      <c r="AT40" s="94">
        <v>9.1496308075366688</v>
      </c>
      <c r="AU40" s="94">
        <v>21.459845306210994</v>
      </c>
      <c r="AV40" s="94"/>
      <c r="AW40" s="94"/>
      <c r="AX40" s="94"/>
      <c r="AY40" s="94"/>
      <c r="AZ40" s="91">
        <v>13</v>
      </c>
      <c r="BA40" s="94">
        <v>0.103247917507037</v>
      </c>
      <c r="BB40" s="94">
        <v>0.17311437376448469</v>
      </c>
      <c r="BC40" s="94">
        <v>0.3479931718556542</v>
      </c>
      <c r="BD40" s="94">
        <v>0.78305257953944818</v>
      </c>
      <c r="BE40" s="94">
        <v>1.8474935284783955</v>
      </c>
      <c r="BF40" s="94"/>
      <c r="BG40" s="94"/>
      <c r="BH40" s="94"/>
      <c r="BI40" s="91"/>
      <c r="BJ40" s="91">
        <v>13</v>
      </c>
      <c r="BK40" s="94">
        <v>533.2359535564616</v>
      </c>
      <c r="BL40" s="94">
        <v>534.99117232731521</v>
      </c>
      <c r="BM40" s="94">
        <v>539.35021298684728</v>
      </c>
      <c r="BN40" s="94">
        <v>550.00980700182947</v>
      </c>
      <c r="BO40" s="94">
        <v>574.98866175938974</v>
      </c>
      <c r="BP40" s="94"/>
      <c r="BQ40" s="94"/>
      <c r="BR40" s="94"/>
      <c r="BS40" s="94"/>
      <c r="BT40" s="91">
        <v>13</v>
      </c>
      <c r="BU40" s="94">
        <v>54.400480195650516</v>
      </c>
      <c r="BV40" s="94">
        <v>54.785562326478413</v>
      </c>
      <c r="BW40" s="94">
        <v>55.754597526451988</v>
      </c>
      <c r="BX40" s="94">
        <v>58.203364424588216</v>
      </c>
      <c r="BY40" s="94">
        <v>64.422781232325747</v>
      </c>
      <c r="BZ40" s="94"/>
      <c r="CA40" s="94"/>
      <c r="CB40" s="94"/>
      <c r="CC40" s="94"/>
      <c r="CD40" s="91">
        <v>13</v>
      </c>
      <c r="CE40" s="94">
        <v>4.6381140025259517</v>
      </c>
      <c r="CF40" s="94">
        <v>4.6727714437811141</v>
      </c>
      <c r="CG40" s="94">
        <v>4.7600734121488388</v>
      </c>
      <c r="CH40" s="94">
        <v>4.9812167954368807</v>
      </c>
      <c r="CI40" s="94">
        <v>5.546203605617503</v>
      </c>
      <c r="CJ40" s="94"/>
      <c r="CK40" s="94"/>
      <c r="CL40" s="94"/>
      <c r="CM40" s="91">
        <v>13</v>
      </c>
      <c r="CN40" s="94">
        <v>521.36571886309264</v>
      </c>
      <c r="CO40" s="94">
        <v>515.17110133064159</v>
      </c>
      <c r="CP40" s="94">
        <v>499.9201086360855</v>
      </c>
      <c r="CQ40" s="94">
        <v>463.5476802099754</v>
      </c>
      <c r="CR40" s="94">
        <v>383.45443274677621</v>
      </c>
      <c r="CS40" s="94"/>
      <c r="CT40" s="94"/>
      <c r="CU40" s="94"/>
      <c r="CV40" s="94"/>
      <c r="CW40" s="91">
        <v>13</v>
      </c>
      <c r="CX40" s="94">
        <v>53.189484457183369</v>
      </c>
      <c r="CY40" s="94">
        <v>52.755895686971421</v>
      </c>
      <c r="CZ40" s="94">
        <v>51.678563911246314</v>
      </c>
      <c r="DA40" s="94">
        <v>49.053733617051549</v>
      </c>
      <c r="DB40" s="94">
        <v>42.96293592611476</v>
      </c>
      <c r="DC40" s="94"/>
      <c r="DD40" s="94"/>
      <c r="DE40" s="94"/>
      <c r="DF40" s="91"/>
      <c r="DG40" s="91">
        <v>13</v>
      </c>
      <c r="DH40" s="94">
        <v>4.5348660850189146</v>
      </c>
      <c r="DI40" s="94">
        <v>4.499657070016629</v>
      </c>
      <c r="DJ40" s="94">
        <v>4.4120802402931849</v>
      </c>
      <c r="DK40" s="94">
        <v>4.1981642158974326</v>
      </c>
      <c r="DL40" s="94">
        <v>3.6987100771391077</v>
      </c>
      <c r="DM40" s="90"/>
      <c r="DN40" s="94"/>
      <c r="DO40" s="94"/>
      <c r="DP40" s="94"/>
      <c r="DQ40" s="94"/>
      <c r="DR40" s="94"/>
      <c r="DS40" s="94"/>
      <c r="DT40" s="94"/>
      <c r="DU40" s="91"/>
      <c r="DV40" s="94"/>
      <c r="DW40" s="94"/>
      <c r="DX40" s="94"/>
      <c r="DY40" s="94"/>
      <c r="DZ40" s="94"/>
      <c r="EA40" s="94"/>
      <c r="EB40" s="94"/>
      <c r="EC40" s="94"/>
      <c r="ED40" s="94"/>
      <c r="EE40" s="91"/>
      <c r="EF40" s="94"/>
      <c r="EG40" s="94"/>
      <c r="EH40" s="94"/>
      <c r="EI40" s="94"/>
      <c r="EJ40" s="94"/>
      <c r="EK40" s="94"/>
      <c r="EL40" s="94"/>
      <c r="EM40" s="94"/>
      <c r="EN40" s="91"/>
      <c r="EO40" s="91"/>
      <c r="EP40" s="94"/>
      <c r="EQ40" s="94"/>
      <c r="ER40" s="94"/>
      <c r="ES40" s="94"/>
      <c r="ET40" s="94"/>
      <c r="EU40" s="90"/>
    </row>
    <row r="41" spans="2:151">
      <c r="B41" s="91">
        <v>14</v>
      </c>
      <c r="C41" s="94">
        <v>187.66801753041085</v>
      </c>
      <c r="D41" s="94">
        <v>115.80205432252654</v>
      </c>
      <c r="E41" s="94">
        <v>74.640827063683915</v>
      </c>
      <c r="F41" s="94">
        <v>50.376244371267866</v>
      </c>
      <c r="G41" s="94">
        <v>35.625613593419089</v>
      </c>
      <c r="H41" s="94"/>
      <c r="I41" s="94"/>
      <c r="J41" s="94"/>
      <c r="K41" s="91"/>
      <c r="L41" s="91">
        <v>14</v>
      </c>
      <c r="M41" s="94">
        <v>6.7288484030927647</v>
      </c>
      <c r="N41" s="94">
        <v>5.0372489418513853</v>
      </c>
      <c r="O41" s="94">
        <v>3.841022169794035</v>
      </c>
      <c r="P41" s="94">
        <v>3.0027529466774943</v>
      </c>
      <c r="Q41" s="94">
        <v>2.4167456654935044</v>
      </c>
      <c r="R41" s="94"/>
      <c r="S41" s="94"/>
      <c r="T41" s="94"/>
      <c r="U41" s="91"/>
      <c r="V41" s="91">
        <v>14</v>
      </c>
      <c r="W41" s="94">
        <v>0.57016677328844145</v>
      </c>
      <c r="X41" s="94">
        <v>0.42837893299755497</v>
      </c>
      <c r="Y41" s="94">
        <v>0.32789213651885413</v>
      </c>
      <c r="Z41" s="94">
        <v>0.25733758390133321</v>
      </c>
      <c r="AA41" s="94">
        <v>0.20794273455164469</v>
      </c>
      <c r="AB41" s="94"/>
      <c r="AC41" s="94"/>
      <c r="AD41" s="94"/>
      <c r="AE41" s="91"/>
      <c r="AF41" s="91">
        <v>14</v>
      </c>
      <c r="AG41" s="94">
        <v>12.759023906182637</v>
      </c>
      <c r="AH41" s="94">
        <v>21.507868895501421</v>
      </c>
      <c r="AI41" s="94">
        <v>43.039063588157042</v>
      </c>
      <c r="AJ41" s="94">
        <v>94.355659742546365</v>
      </c>
      <c r="AK41" s="94">
        <v>207.34714095565792</v>
      </c>
      <c r="AL41" s="94"/>
      <c r="AM41" s="94"/>
      <c r="AN41" s="94"/>
      <c r="AO41" s="91"/>
      <c r="AP41" s="91">
        <v>14</v>
      </c>
      <c r="AQ41" s="94">
        <v>1.2359310584610357</v>
      </c>
      <c r="AR41" s="94">
        <v>2.092132596005174</v>
      </c>
      <c r="AS41" s="94">
        <v>4.2304797677061057</v>
      </c>
      <c r="AT41" s="94">
        <v>9.5180477262090086</v>
      </c>
      <c r="AU41" s="94">
        <v>22.274571875506396</v>
      </c>
      <c r="AV41" s="94"/>
      <c r="AW41" s="94"/>
      <c r="AX41" s="94"/>
      <c r="AY41" s="94"/>
      <c r="AZ41" s="91">
        <v>14</v>
      </c>
      <c r="BA41" s="94">
        <v>0.10537512447350698</v>
      </c>
      <c r="BB41" s="94">
        <v>0.17844754390645121</v>
      </c>
      <c r="BC41" s="94">
        <v>0.3612057431615841</v>
      </c>
      <c r="BD41" s="94">
        <v>0.8147266003813658</v>
      </c>
      <c r="BE41" s="94">
        <v>1.9183871851322734</v>
      </c>
      <c r="BF41" s="94"/>
      <c r="BG41" s="94"/>
      <c r="BH41" s="94"/>
      <c r="BI41" s="91"/>
      <c r="BJ41" s="91">
        <v>14</v>
      </c>
      <c r="BK41" s="94">
        <v>508.40901456298138</v>
      </c>
      <c r="BL41" s="94">
        <v>510.45921512109436</v>
      </c>
      <c r="BM41" s="94">
        <v>515.54449352798622</v>
      </c>
      <c r="BN41" s="94">
        <v>527.93610794421181</v>
      </c>
      <c r="BO41" s="94">
        <v>556.72892686668615</v>
      </c>
      <c r="BP41" s="94"/>
      <c r="BQ41" s="94"/>
      <c r="BR41" s="94"/>
      <c r="BS41" s="94"/>
      <c r="BT41" s="91">
        <v>14</v>
      </c>
      <c r="BU41" s="94">
        <v>49.248163191815493</v>
      </c>
      <c r="BV41" s="94">
        <v>49.653843812923292</v>
      </c>
      <c r="BW41" s="94">
        <v>50.674907105148485</v>
      </c>
      <c r="BX41" s="94">
        <v>53.255110350696086</v>
      </c>
      <c r="BY41" s="94">
        <v>59.807424590038259</v>
      </c>
      <c r="BZ41" s="94"/>
      <c r="CA41" s="94"/>
      <c r="CB41" s="94"/>
      <c r="CC41" s="94"/>
      <c r="CD41" s="91">
        <v>14</v>
      </c>
      <c r="CE41" s="94">
        <v>4.1988841456020012</v>
      </c>
      <c r="CF41" s="94">
        <v>4.2352031084691282</v>
      </c>
      <c r="CG41" s="94">
        <v>4.3267119772763785</v>
      </c>
      <c r="CH41" s="94">
        <v>4.5585351384068415</v>
      </c>
      <c r="CI41" s="94">
        <v>5.1508867398460749</v>
      </c>
      <c r="CJ41" s="94"/>
      <c r="CK41" s="94"/>
      <c r="CL41" s="94"/>
      <c r="CM41" s="91">
        <v>14</v>
      </c>
      <c r="CN41" s="94">
        <v>495.64999065679876</v>
      </c>
      <c r="CO41" s="94">
        <v>488.95134622559294</v>
      </c>
      <c r="CP41" s="94">
        <v>472.50542993982913</v>
      </c>
      <c r="CQ41" s="94">
        <v>433.58044820166543</v>
      </c>
      <c r="CR41" s="94">
        <v>349.3817859110282</v>
      </c>
      <c r="CS41" s="94"/>
      <c r="CT41" s="94"/>
      <c r="CU41" s="94"/>
      <c r="CV41" s="94"/>
      <c r="CW41" s="91">
        <v>14</v>
      </c>
      <c r="CX41" s="94">
        <v>48.012232133354459</v>
      </c>
      <c r="CY41" s="94">
        <v>47.56171121691812</v>
      </c>
      <c r="CZ41" s="94">
        <v>46.444427337442377</v>
      </c>
      <c r="DA41" s="94">
        <v>43.737062624487073</v>
      </c>
      <c r="DB41" s="94">
        <v>37.532852714531863</v>
      </c>
      <c r="DC41" s="94"/>
      <c r="DD41" s="94"/>
      <c r="DE41" s="94"/>
      <c r="DF41" s="91"/>
      <c r="DG41" s="91">
        <v>14</v>
      </c>
      <c r="DH41" s="94">
        <v>4.0935090211284946</v>
      </c>
      <c r="DI41" s="94">
        <v>4.0567555645626774</v>
      </c>
      <c r="DJ41" s="94">
        <v>3.9655062341147942</v>
      </c>
      <c r="DK41" s="94">
        <v>3.7438085380254758</v>
      </c>
      <c r="DL41" s="94">
        <v>3.2324995547138013</v>
      </c>
      <c r="DM41" s="90"/>
      <c r="DN41" s="94"/>
      <c r="DO41" s="94"/>
      <c r="DP41" s="94"/>
      <c r="DQ41" s="94"/>
      <c r="DR41" s="94"/>
      <c r="DS41" s="94"/>
      <c r="DT41" s="94"/>
      <c r="DU41" s="91"/>
      <c r="DV41" s="94"/>
      <c r="DW41" s="94"/>
      <c r="DX41" s="94"/>
      <c r="DY41" s="94"/>
      <c r="DZ41" s="94"/>
      <c r="EA41" s="94"/>
      <c r="EB41" s="94"/>
      <c r="EC41" s="94"/>
      <c r="ED41" s="94"/>
      <c r="EE41" s="91"/>
      <c r="EF41" s="94"/>
      <c r="EG41" s="94"/>
      <c r="EH41" s="94"/>
      <c r="EI41" s="94"/>
      <c r="EJ41" s="94"/>
      <c r="EK41" s="94"/>
      <c r="EL41" s="94"/>
      <c r="EM41" s="94"/>
      <c r="EN41" s="91"/>
      <c r="EO41" s="91"/>
      <c r="EP41" s="94"/>
      <c r="EQ41" s="94"/>
      <c r="ER41" s="94"/>
      <c r="ES41" s="94"/>
      <c r="ET41" s="94"/>
      <c r="EU41" s="90"/>
    </row>
    <row r="42" spans="2:151">
      <c r="B42" s="91">
        <v>15</v>
      </c>
      <c r="C42" s="94">
        <v>192.57949086767235</v>
      </c>
      <c r="D42" s="94">
        <v>119.65066600042795</v>
      </c>
      <c r="E42" s="94">
        <v>77.551931981125307</v>
      </c>
      <c r="F42" s="94">
        <v>52.555637042755457</v>
      </c>
      <c r="G42" s="94">
        <v>37.262614466100239</v>
      </c>
      <c r="H42" s="94"/>
      <c r="I42" s="94"/>
      <c r="J42" s="94"/>
      <c r="K42" s="91"/>
      <c r="L42" s="91">
        <v>15</v>
      </c>
      <c r="M42" s="94">
        <v>6.946951831237218</v>
      </c>
      <c r="N42" s="94">
        <v>5.2274120222443301</v>
      </c>
      <c r="O42" s="94">
        <v>4.0034222738301457</v>
      </c>
      <c r="P42" s="94">
        <v>3.1398649842543387</v>
      </c>
      <c r="Q42" s="94">
        <v>2.5320935593919969</v>
      </c>
      <c r="R42" s="94"/>
      <c r="S42" s="94"/>
      <c r="T42" s="94"/>
      <c r="U42" s="91"/>
      <c r="V42" s="91">
        <v>15</v>
      </c>
      <c r="W42" s="94">
        <v>0.58870817884850701</v>
      </c>
      <c r="X42" s="94">
        <v>0.44459093723176268</v>
      </c>
      <c r="Y42" s="94">
        <v>0.34178208532754861</v>
      </c>
      <c r="Z42" s="94">
        <v>0.26910592432409336</v>
      </c>
      <c r="AA42" s="94">
        <v>0.21787973958322682</v>
      </c>
      <c r="AB42" s="94"/>
      <c r="AC42" s="94"/>
      <c r="AD42" s="94"/>
      <c r="AE42" s="91"/>
      <c r="AF42" s="91">
        <v>15</v>
      </c>
      <c r="AG42" s="94">
        <v>13.655902682486385</v>
      </c>
      <c r="AH42" s="94">
        <v>23.235481623034708</v>
      </c>
      <c r="AI42" s="94">
        <v>46.747119699309863</v>
      </c>
      <c r="AJ42" s="94">
        <v>102.41612739496128</v>
      </c>
      <c r="AK42" s="94">
        <v>223.08927027068805</v>
      </c>
      <c r="AL42" s="94"/>
      <c r="AM42" s="94"/>
      <c r="AN42" s="94"/>
      <c r="AO42" s="91"/>
      <c r="AP42" s="91">
        <v>15</v>
      </c>
      <c r="AQ42" s="94">
        <v>1.2622077905181535</v>
      </c>
      <c r="AR42" s="94">
        <v>2.1575649979240179</v>
      </c>
      <c r="AS42" s="94">
        <v>4.39102081980778</v>
      </c>
      <c r="AT42" s="94">
        <v>9.8982214807156161</v>
      </c>
      <c r="AU42" s="94">
        <v>23.098731987307268</v>
      </c>
      <c r="AV42" s="94"/>
      <c r="AW42" s="94"/>
      <c r="AX42" s="94"/>
      <c r="AY42" s="94"/>
      <c r="AZ42" s="91">
        <v>15</v>
      </c>
      <c r="BA42" s="94">
        <v>0.10761682074176492</v>
      </c>
      <c r="BB42" s="94">
        <v>0.18403432210561721</v>
      </c>
      <c r="BC42" s="94">
        <v>0.37494178929890715</v>
      </c>
      <c r="BD42" s="94">
        <v>0.8474231219217635</v>
      </c>
      <c r="BE42" s="94">
        <v>1.9901583927026476</v>
      </c>
      <c r="BF42" s="94"/>
      <c r="BG42" s="94"/>
      <c r="BH42" s="94"/>
      <c r="BI42" s="91"/>
      <c r="BJ42" s="91">
        <v>15</v>
      </c>
      <c r="BK42" s="94">
        <v>484.80663405551468</v>
      </c>
      <c r="BL42" s="94">
        <v>487.17581768178042</v>
      </c>
      <c r="BM42" s="94">
        <v>493.04423495942285</v>
      </c>
      <c r="BN42" s="94">
        <v>507.28941993460859</v>
      </c>
      <c r="BO42" s="94">
        <v>540.09169896616106</v>
      </c>
      <c r="BP42" s="94"/>
      <c r="BQ42" s="94"/>
      <c r="BR42" s="94"/>
      <c r="BS42" s="94"/>
      <c r="BT42" s="91">
        <v>15</v>
      </c>
      <c r="BU42" s="94">
        <v>44.810418221898033</v>
      </c>
      <c r="BV42" s="94">
        <v>45.237430801657723</v>
      </c>
      <c r="BW42" s="94">
        <v>46.312318592432696</v>
      </c>
      <c r="BX42" s="94">
        <v>49.028050181709432</v>
      </c>
      <c r="BY42" s="94">
        <v>55.92126142082752</v>
      </c>
      <c r="BZ42" s="94"/>
      <c r="CA42" s="94"/>
      <c r="CB42" s="94"/>
      <c r="CC42" s="94"/>
      <c r="CD42" s="91">
        <v>15</v>
      </c>
      <c r="CE42" s="94">
        <v>3.8205712097291635</v>
      </c>
      <c r="CF42" s="94">
        <v>3.8586276285503742</v>
      </c>
      <c r="CG42" s="94">
        <v>3.9545300084429802</v>
      </c>
      <c r="CH42" s="94">
        <v>4.1974715788757342</v>
      </c>
      <c r="CI42" s="94">
        <v>4.8181072367233675</v>
      </c>
      <c r="CJ42" s="94"/>
      <c r="CK42" s="94"/>
      <c r="CL42" s="94"/>
      <c r="CM42" s="91">
        <v>15</v>
      </c>
      <c r="CN42" s="94">
        <v>471.15073137302829</v>
      </c>
      <c r="CO42" s="94">
        <v>463.94033605874569</v>
      </c>
      <c r="CP42" s="94">
        <v>446.297115260113</v>
      </c>
      <c r="CQ42" s="94">
        <v>404.87329253964731</v>
      </c>
      <c r="CR42" s="94">
        <v>317.00242869547299</v>
      </c>
      <c r="CS42" s="94"/>
      <c r="CT42" s="94"/>
      <c r="CU42" s="94"/>
      <c r="CV42" s="94"/>
      <c r="CW42" s="91">
        <v>15</v>
      </c>
      <c r="CX42" s="94">
        <v>43.548210431379879</v>
      </c>
      <c r="CY42" s="94">
        <v>43.079865803733703</v>
      </c>
      <c r="CZ42" s="94">
        <v>41.921297772624918</v>
      </c>
      <c r="DA42" s="94">
        <v>39.129828700993812</v>
      </c>
      <c r="DB42" s="94">
        <v>32.822529433520252</v>
      </c>
      <c r="DC42" s="94"/>
      <c r="DD42" s="94"/>
      <c r="DE42" s="94"/>
      <c r="DF42" s="91"/>
      <c r="DG42" s="91">
        <v>15</v>
      </c>
      <c r="DH42" s="94">
        <v>3.7129543889873986</v>
      </c>
      <c r="DI42" s="94">
        <v>3.6745933064447569</v>
      </c>
      <c r="DJ42" s="94">
        <v>3.5795882191440729</v>
      </c>
      <c r="DK42" s="94">
        <v>3.3500484569539708</v>
      </c>
      <c r="DL42" s="94">
        <v>2.8279488440207197</v>
      </c>
      <c r="DM42" s="90"/>
      <c r="DN42" s="94"/>
      <c r="DO42" s="94"/>
      <c r="DP42" s="94"/>
      <c r="DQ42" s="94"/>
      <c r="DR42" s="94"/>
      <c r="DS42" s="94"/>
      <c r="DT42" s="94"/>
      <c r="DU42" s="91"/>
      <c r="DV42" s="94"/>
      <c r="DW42" s="94"/>
      <c r="DX42" s="94"/>
      <c r="DY42" s="94"/>
      <c r="DZ42" s="94"/>
      <c r="EA42" s="94"/>
      <c r="EB42" s="94"/>
      <c r="EC42" s="94"/>
      <c r="ED42" s="94"/>
      <c r="EE42" s="91"/>
      <c r="EF42" s="94"/>
      <c r="EG42" s="94"/>
      <c r="EH42" s="94"/>
      <c r="EI42" s="94"/>
      <c r="EJ42" s="94"/>
      <c r="EK42" s="94"/>
      <c r="EL42" s="94"/>
      <c r="EM42" s="94"/>
      <c r="EN42" s="91"/>
      <c r="EO42" s="91"/>
      <c r="EP42" s="94"/>
      <c r="EQ42" s="94"/>
      <c r="ER42" s="94"/>
      <c r="ES42" s="94"/>
      <c r="ET42" s="94"/>
      <c r="EU42" s="90"/>
    </row>
    <row r="43" spans="2:151">
      <c r="B43" s="91">
        <v>16</v>
      </c>
      <c r="C43" s="94">
        <v>197.62672080085474</v>
      </c>
      <c r="D43" s="94">
        <v>123.6392096634863</v>
      </c>
      <c r="E43" s="94">
        <v>80.592873699903976</v>
      </c>
      <c r="F43" s="94">
        <v>54.84889352001332</v>
      </c>
      <c r="G43" s="94">
        <v>38.996490142982232</v>
      </c>
      <c r="H43" s="94"/>
      <c r="I43" s="94"/>
      <c r="J43" s="94"/>
      <c r="K43" s="91"/>
      <c r="L43" s="91">
        <v>16</v>
      </c>
      <c r="M43" s="94">
        <v>7.1738656194078612</v>
      </c>
      <c r="N43" s="94">
        <v>5.4262516879610603</v>
      </c>
      <c r="O43" s="94">
        <v>4.1741637417099673</v>
      </c>
      <c r="P43" s="94">
        <v>3.2848232720713355</v>
      </c>
      <c r="Q43" s="94">
        <v>2.6546960819364815</v>
      </c>
      <c r="R43" s="94"/>
      <c r="S43" s="94"/>
      <c r="T43" s="94"/>
      <c r="U43" s="91"/>
      <c r="V43" s="91">
        <v>16</v>
      </c>
      <c r="W43" s="94">
        <v>0.60800261523308452</v>
      </c>
      <c r="X43" s="94">
        <v>0.46154577685783194</v>
      </c>
      <c r="Y43" s="94">
        <v>0.35638778948460548</v>
      </c>
      <c r="Z43" s="94">
        <v>0.28154939896276998</v>
      </c>
      <c r="AA43" s="94">
        <v>0.22844293632643273</v>
      </c>
      <c r="AB43" s="94"/>
      <c r="AC43" s="94"/>
      <c r="AD43" s="94"/>
      <c r="AE43" s="91"/>
      <c r="AF43" s="91">
        <v>16</v>
      </c>
      <c r="AG43" s="94">
        <v>14.557799405436944</v>
      </c>
      <c r="AH43" s="94">
        <v>25.002859879178551</v>
      </c>
      <c r="AI43" s="94">
        <v>50.555540181924513</v>
      </c>
      <c r="AJ43" s="94">
        <v>110.6369597775314</v>
      </c>
      <c r="AK43" s="94">
        <v>238.69485512417342</v>
      </c>
      <c r="AL43" s="94"/>
      <c r="AM43" s="94"/>
      <c r="AN43" s="94"/>
      <c r="AO43" s="91"/>
      <c r="AP43" s="91">
        <v>16</v>
      </c>
      <c r="AQ43" s="94">
        <v>1.2894177857944329</v>
      </c>
      <c r="AR43" s="94">
        <v>2.2257907519266698</v>
      </c>
      <c r="AS43" s="94">
        <v>4.5576868128132491</v>
      </c>
      <c r="AT43" s="94">
        <v>10.290091552240778</v>
      </c>
      <c r="AU43" s="94">
        <v>23.929124667081478</v>
      </c>
      <c r="AV43" s="94"/>
      <c r="AW43" s="94"/>
      <c r="AX43" s="94"/>
      <c r="AY43" s="94"/>
      <c r="AZ43" s="91">
        <v>16</v>
      </c>
      <c r="BA43" s="94">
        <v>0.10993819396067707</v>
      </c>
      <c r="BB43" s="94">
        <v>0.18985997531791779</v>
      </c>
      <c r="BC43" s="94">
        <v>0.38920412182867464</v>
      </c>
      <c r="BD43" s="94">
        <v>0.88113804822591657</v>
      </c>
      <c r="BE43" s="94">
        <v>2.0625300895937744</v>
      </c>
      <c r="BF43" s="94"/>
      <c r="BG43" s="94"/>
      <c r="BH43" s="94"/>
      <c r="BI43" s="91"/>
      <c r="BJ43" s="91">
        <v>16</v>
      </c>
      <c r="BK43" s="94">
        <v>462.37088494251327</v>
      </c>
      <c r="BL43" s="94">
        <v>465.08342072660207</v>
      </c>
      <c r="BM43" s="94">
        <v>471.79199137560795</v>
      </c>
      <c r="BN43" s="94">
        <v>488.00973933748259</v>
      </c>
      <c r="BO43" s="94">
        <v>524.99634521875748</v>
      </c>
      <c r="BP43" s="94"/>
      <c r="BQ43" s="94"/>
      <c r="BR43" s="94"/>
      <c r="BS43" s="94"/>
      <c r="BT43" s="91">
        <v>16</v>
      </c>
      <c r="BU43" s="94">
        <v>40.9532530346398</v>
      </c>
      <c r="BV43" s="94">
        <v>41.402398834772868</v>
      </c>
      <c r="BW43" s="94">
        <v>42.533026642494775</v>
      </c>
      <c r="BX43" s="94">
        <v>45.388673968133332</v>
      </c>
      <c r="BY43" s="94">
        <v>52.630807597283336</v>
      </c>
      <c r="BZ43" s="94"/>
      <c r="CA43" s="94"/>
      <c r="CB43" s="94"/>
      <c r="CC43" s="94"/>
      <c r="CD43" s="91">
        <v>16</v>
      </c>
      <c r="CE43" s="94">
        <v>3.4917516456227222</v>
      </c>
      <c r="CF43" s="94">
        <v>3.5316250703568111</v>
      </c>
      <c r="CG43" s="94">
        <v>3.6321120697825582</v>
      </c>
      <c r="CH43" s="94">
        <v>3.8866211625818248</v>
      </c>
      <c r="CI43" s="94">
        <v>4.5364226990864331</v>
      </c>
      <c r="CJ43" s="94"/>
      <c r="CK43" s="94"/>
      <c r="CL43" s="94"/>
      <c r="CM43" s="91">
        <v>16</v>
      </c>
      <c r="CN43" s="94">
        <v>447.81308553707635</v>
      </c>
      <c r="CO43" s="94">
        <v>440.0805608474235</v>
      </c>
      <c r="CP43" s="94">
        <v>421.23645119368342</v>
      </c>
      <c r="CQ43" s="94">
        <v>377.3727795599512</v>
      </c>
      <c r="CR43" s="94">
        <v>286.30149009458404</v>
      </c>
      <c r="CS43" s="94"/>
      <c r="CT43" s="94"/>
      <c r="CU43" s="94"/>
      <c r="CV43" s="94"/>
      <c r="CW43" s="91">
        <v>16</v>
      </c>
      <c r="CX43" s="94">
        <v>39.663835248845366</v>
      </c>
      <c r="CY43" s="94">
        <v>39.176608082846201</v>
      </c>
      <c r="CZ43" s="94">
        <v>37.975339829681523</v>
      </c>
      <c r="DA43" s="94">
        <v>35.098582415892551</v>
      </c>
      <c r="DB43" s="94">
        <v>28.701682930201862</v>
      </c>
      <c r="DC43" s="94"/>
      <c r="DD43" s="94"/>
      <c r="DE43" s="94"/>
      <c r="DF43" s="91"/>
      <c r="DG43" s="91">
        <v>16</v>
      </c>
      <c r="DH43" s="94">
        <v>3.3818134516620453</v>
      </c>
      <c r="DI43" s="94">
        <v>3.3417650950388933</v>
      </c>
      <c r="DJ43" s="94">
        <v>3.2429079479538836</v>
      </c>
      <c r="DK43" s="94">
        <v>3.0054831143559082</v>
      </c>
      <c r="DL43" s="94">
        <v>2.4738926094926588</v>
      </c>
      <c r="DM43" s="90"/>
      <c r="DN43" s="94"/>
      <c r="DO43" s="94"/>
      <c r="DP43" s="94"/>
      <c r="DQ43" s="94"/>
      <c r="DR43" s="94"/>
      <c r="DS43" s="94"/>
      <c r="DT43" s="94"/>
      <c r="DU43" s="91"/>
      <c r="DV43" s="94"/>
      <c r="DW43" s="94"/>
      <c r="DX43" s="94"/>
      <c r="DY43" s="94"/>
      <c r="DZ43" s="94"/>
      <c r="EA43" s="94"/>
      <c r="EB43" s="94"/>
      <c r="EC43" s="94"/>
      <c r="ED43" s="94"/>
      <c r="EE43" s="91"/>
      <c r="EF43" s="94"/>
      <c r="EG43" s="94"/>
      <c r="EH43" s="94"/>
      <c r="EI43" s="94"/>
      <c r="EJ43" s="94"/>
      <c r="EK43" s="94"/>
      <c r="EL43" s="94"/>
      <c r="EM43" s="94"/>
      <c r="EN43" s="91"/>
      <c r="EO43" s="91"/>
      <c r="EP43" s="94"/>
      <c r="EQ43" s="94"/>
      <c r="ER43" s="94"/>
      <c r="ES43" s="94"/>
      <c r="ET43" s="94"/>
      <c r="EU43" s="90"/>
    </row>
    <row r="44" spans="2:151">
      <c r="B44" s="91">
        <v>17</v>
      </c>
      <c r="C44" s="94">
        <v>202.81415250928947</v>
      </c>
      <c r="D44" s="94">
        <v>127.77362165716755</v>
      </c>
      <c r="E44" s="94">
        <v>83.770438745235154</v>
      </c>
      <c r="F44" s="94">
        <v>57.263097093504186</v>
      </c>
      <c r="G44" s="94">
        <v>40.834235840631727</v>
      </c>
      <c r="H44" s="94"/>
      <c r="I44" s="94"/>
      <c r="J44" s="94"/>
      <c r="K44" s="91"/>
      <c r="L44" s="91">
        <v>17</v>
      </c>
      <c r="M44" s="94">
        <v>7.4100767645428132</v>
      </c>
      <c r="N44" s="94">
        <v>5.6342827799752682</v>
      </c>
      <c r="O44" s="94">
        <v>4.3537871733966815</v>
      </c>
      <c r="P44" s="94">
        <v>3.4381887169772383</v>
      </c>
      <c r="Q44" s="94">
        <v>2.7851271450850152</v>
      </c>
      <c r="R44" s="94"/>
      <c r="S44" s="94"/>
      <c r="T44" s="94"/>
      <c r="U44" s="91"/>
      <c r="V44" s="91">
        <v>17</v>
      </c>
      <c r="W44" s="94">
        <v>0.62809198718530168</v>
      </c>
      <c r="X44" s="94">
        <v>0.47928778431933261</v>
      </c>
      <c r="Y44" s="94">
        <v>0.37175585508819831</v>
      </c>
      <c r="Z44" s="94">
        <v>0.29471644992021934</v>
      </c>
      <c r="AA44" s="94">
        <v>0.23968200435331355</v>
      </c>
      <c r="AB44" s="94"/>
      <c r="AC44" s="94"/>
      <c r="AD44" s="94"/>
      <c r="AE44" s="91"/>
      <c r="AF44" s="91">
        <v>17</v>
      </c>
      <c r="AG44" s="94">
        <v>15.470503873895286</v>
      </c>
      <c r="AH44" s="94">
        <v>26.80927871318864</v>
      </c>
      <c r="AI44" s="94">
        <v>54.467017942322201</v>
      </c>
      <c r="AJ44" s="94">
        <v>119.00746673687438</v>
      </c>
      <c r="AK44" s="94">
        <v>254.09244842289957</v>
      </c>
      <c r="AL44" s="94"/>
      <c r="AM44" s="94"/>
      <c r="AN44" s="94"/>
      <c r="AO44" s="91"/>
      <c r="AP44" s="91">
        <v>17</v>
      </c>
      <c r="AQ44" s="94">
        <v>1.317981903308886</v>
      </c>
      <c r="AR44" s="94">
        <v>2.2966267243396272</v>
      </c>
      <c r="AS44" s="94">
        <v>4.7306659974664838</v>
      </c>
      <c r="AT44" s="94">
        <v>10.693293876632561</v>
      </c>
      <c r="AU44" s="94">
        <v>24.762019532621942</v>
      </c>
      <c r="AV44" s="94"/>
      <c r="AW44" s="94"/>
      <c r="AX44" s="94"/>
      <c r="AY44" s="94"/>
      <c r="AZ44" s="91">
        <v>17</v>
      </c>
      <c r="BA44" s="94">
        <v>0.11237515662715399</v>
      </c>
      <c r="BB44" s="94">
        <v>0.19590891123709328</v>
      </c>
      <c r="BC44" s="94">
        <v>0.4040091052284876</v>
      </c>
      <c r="BD44" s="94">
        <v>0.91584117990873715</v>
      </c>
      <c r="BE44" s="94">
        <v>2.1351781424996576</v>
      </c>
      <c r="BF44" s="94"/>
      <c r="BG44" s="94"/>
      <c r="BH44" s="94"/>
      <c r="BI44" s="91"/>
      <c r="BJ44" s="91">
        <v>17</v>
      </c>
      <c r="BK44" s="94">
        <v>441.04645229789065</v>
      </c>
      <c r="BL44" s="94">
        <v>444.12720354339137</v>
      </c>
      <c r="BM44" s="94">
        <v>451.73311274733726</v>
      </c>
      <c r="BN44" s="94">
        <v>470.03960697748494</v>
      </c>
      <c r="BO44" s="94">
        <v>511.36294092853922</v>
      </c>
      <c r="BP44" s="94"/>
      <c r="BQ44" s="94"/>
      <c r="BR44" s="94"/>
      <c r="BS44" s="94"/>
      <c r="BT44" s="91">
        <v>17</v>
      </c>
      <c r="BU44" s="94">
        <v>37.574163542796335</v>
      </c>
      <c r="BV44" s="94">
        <v>38.046320289930016</v>
      </c>
      <c r="BW44" s="94">
        <v>39.23472510770636</v>
      </c>
      <c r="BX44" s="94">
        <v>42.234926840180599</v>
      </c>
      <c r="BY44" s="94">
        <v>49.833748346809656</v>
      </c>
      <c r="BZ44" s="94"/>
      <c r="CA44" s="94"/>
      <c r="CB44" s="94"/>
      <c r="CC44" s="94"/>
      <c r="CD44" s="91">
        <v>17</v>
      </c>
      <c r="CE44" s="94">
        <v>3.2036877764826666</v>
      </c>
      <c r="CF44" s="94">
        <v>3.2454613131444483</v>
      </c>
      <c r="CG44" s="94">
        <v>3.3507303608285288</v>
      </c>
      <c r="CH44" s="94">
        <v>3.6172657066122933</v>
      </c>
      <c r="CI44" s="94">
        <v>4.2970618809486814</v>
      </c>
      <c r="CJ44" s="94"/>
      <c r="CK44" s="94"/>
      <c r="CL44" s="94"/>
      <c r="CM44" s="91">
        <v>17</v>
      </c>
      <c r="CN44" s="94">
        <v>425.57594842399538</v>
      </c>
      <c r="CO44" s="94">
        <v>417.31792483020274</v>
      </c>
      <c r="CP44" s="94">
        <v>397.26609480501509</v>
      </c>
      <c r="CQ44" s="94">
        <v>351.03214024061054</v>
      </c>
      <c r="CR44" s="94">
        <v>257.27049250563965</v>
      </c>
      <c r="CS44" s="94"/>
      <c r="CT44" s="94"/>
      <c r="CU44" s="94"/>
      <c r="CV44" s="94"/>
      <c r="CW44" s="91">
        <v>17</v>
      </c>
      <c r="CX44" s="94">
        <v>36.256181639487451</v>
      </c>
      <c r="CY44" s="94">
        <v>35.749693565590391</v>
      </c>
      <c r="CZ44" s="94">
        <v>34.504059110239879</v>
      </c>
      <c r="DA44" s="94">
        <v>31.541632963548036</v>
      </c>
      <c r="DB44" s="94">
        <v>25.071728814187711</v>
      </c>
      <c r="DC44" s="94"/>
      <c r="DD44" s="94"/>
      <c r="DE44" s="94"/>
      <c r="DF44" s="91"/>
      <c r="DG44" s="91">
        <v>17</v>
      </c>
      <c r="DH44" s="94">
        <v>3.0913126198555125</v>
      </c>
      <c r="DI44" s="94">
        <v>3.0495524019073552</v>
      </c>
      <c r="DJ44" s="94">
        <v>2.9467212556000413</v>
      </c>
      <c r="DK44" s="94">
        <v>2.7014245267035562</v>
      </c>
      <c r="DL44" s="94">
        <v>2.1618837384490237</v>
      </c>
      <c r="DM44" s="90"/>
      <c r="DN44" s="94"/>
      <c r="DO44" s="94"/>
      <c r="DP44" s="94"/>
      <c r="DQ44" s="94"/>
      <c r="DR44" s="94"/>
      <c r="DS44" s="94"/>
      <c r="DT44" s="94"/>
      <c r="DU44" s="91"/>
      <c r="DV44" s="94"/>
      <c r="DW44" s="94"/>
      <c r="DX44" s="94"/>
      <c r="DY44" s="94"/>
      <c r="DZ44" s="94"/>
      <c r="EA44" s="94"/>
      <c r="EB44" s="94"/>
      <c r="EC44" s="94"/>
      <c r="ED44" s="94"/>
      <c r="EE44" s="91"/>
      <c r="EF44" s="94"/>
      <c r="EG44" s="94"/>
      <c r="EH44" s="94"/>
      <c r="EI44" s="94"/>
      <c r="EJ44" s="94"/>
      <c r="EK44" s="94"/>
      <c r="EL44" s="94"/>
      <c r="EM44" s="94"/>
      <c r="EN44" s="91"/>
      <c r="EO44" s="91"/>
      <c r="EP44" s="94"/>
      <c r="EQ44" s="94"/>
      <c r="ER44" s="94"/>
      <c r="ES44" s="94"/>
      <c r="ET44" s="94"/>
      <c r="EU44" s="90"/>
    </row>
    <row r="45" spans="2:151">
      <c r="B45" s="91">
        <v>18</v>
      </c>
      <c r="C45" s="94">
        <v>208.14629361978143</v>
      </c>
      <c r="D45" s="94">
        <v>132.05999892217045</v>
      </c>
      <c r="E45" s="94">
        <v>87.091671895988654</v>
      </c>
      <c r="F45" s="94">
        <v>59.805671659006521</v>
      </c>
      <c r="G45" s="94">
        <v>42.783249305660689</v>
      </c>
      <c r="H45" s="94"/>
      <c r="I45" s="94"/>
      <c r="J45" s="94"/>
      <c r="K45" s="91"/>
      <c r="L45" s="91">
        <v>18</v>
      </c>
      <c r="M45" s="94">
        <v>7.6561028350991993</v>
      </c>
      <c r="N45" s="94">
        <v>5.8520528164023684</v>
      </c>
      <c r="O45" s="94">
        <v>4.5428684825899017</v>
      </c>
      <c r="P45" s="94">
        <v>3.6005606454284487</v>
      </c>
      <c r="Q45" s="94">
        <v>2.9240024875799135</v>
      </c>
      <c r="R45" s="94"/>
      <c r="S45" s="94"/>
      <c r="T45" s="94"/>
      <c r="U45" s="91"/>
      <c r="V45" s="91">
        <v>18</v>
      </c>
      <c r="W45" s="94">
        <v>0.64902085768427231</v>
      </c>
      <c r="X45" s="94">
        <v>0.49786413449545258</v>
      </c>
      <c r="Y45" s="94">
        <v>0.38793596093464816</v>
      </c>
      <c r="Z45" s="94">
        <v>0.30865886389539859</v>
      </c>
      <c r="AA45" s="94">
        <v>0.25165026787157957</v>
      </c>
      <c r="AB45" s="94"/>
      <c r="AC45" s="94"/>
      <c r="AD45" s="94"/>
      <c r="AE45" s="91"/>
      <c r="AF45" s="91">
        <v>18</v>
      </c>
      <c r="AG45" s="94">
        <v>16.394613907991559</v>
      </c>
      <c r="AH45" s="94">
        <v>28.661356624974278</v>
      </c>
      <c r="AI45" s="94">
        <v>58.485098102583429</v>
      </c>
      <c r="AJ45" s="94">
        <v>127.51248531018383</v>
      </c>
      <c r="AK45" s="94">
        <v>269.20527155587183</v>
      </c>
      <c r="AL45" s="94"/>
      <c r="AM45" s="94"/>
      <c r="AN45" s="94"/>
      <c r="AO45" s="91"/>
      <c r="AP45" s="91">
        <v>18</v>
      </c>
      <c r="AQ45" s="94">
        <v>1.3478421932023197</v>
      </c>
      <c r="AR45" s="94">
        <v>2.370539595909956</v>
      </c>
      <c r="AS45" s="94">
        <v>4.9102286006230056</v>
      </c>
      <c r="AT45" s="94">
        <v>11.107165462025367</v>
      </c>
      <c r="AU45" s="94">
        <v>25.593142084033708</v>
      </c>
      <c r="AV45" s="94"/>
      <c r="AW45" s="94"/>
      <c r="AX45" s="94"/>
      <c r="AY45" s="94"/>
      <c r="AZ45" s="91">
        <v>18</v>
      </c>
      <c r="BA45" s="94">
        <v>0.11492277396334631</v>
      </c>
      <c r="BB45" s="94">
        <v>0.2022210308261613</v>
      </c>
      <c r="BC45" s="94">
        <v>0.41938014233024917</v>
      </c>
      <c r="BD45" s="94">
        <v>0.9514765593624358</v>
      </c>
      <c r="BE45" s="94">
        <v>2.2077298610125546</v>
      </c>
      <c r="BF45" s="94"/>
      <c r="BG45" s="94"/>
      <c r="BH45" s="94"/>
      <c r="BI45" s="91"/>
      <c r="BJ45" s="91">
        <v>18</v>
      </c>
      <c r="BK45" s="94">
        <v>420.7809309443669</v>
      </c>
      <c r="BL45" s="94">
        <v>424.25492140861991</v>
      </c>
      <c r="BM45" s="94">
        <v>432.81567966138419</v>
      </c>
      <c r="BN45" s="94">
        <v>453.323790775551</v>
      </c>
      <c r="BO45" s="94">
        <v>499.11196509493732</v>
      </c>
      <c r="BP45" s="94"/>
      <c r="BQ45" s="94"/>
      <c r="BR45" s="94"/>
      <c r="BS45" s="94"/>
      <c r="BT45" s="91">
        <v>18</v>
      </c>
      <c r="BU45" s="94">
        <v>34.593452215749565</v>
      </c>
      <c r="BV45" s="94">
        <v>35.089514537580001</v>
      </c>
      <c r="BW45" s="94">
        <v>36.337870637469912</v>
      </c>
      <c r="BX45" s="94">
        <v>39.487445796137109</v>
      </c>
      <c r="BY45" s="94">
        <v>47.450198002028628</v>
      </c>
      <c r="BZ45" s="94"/>
      <c r="CA45" s="94"/>
      <c r="CB45" s="94"/>
      <c r="CC45" s="94"/>
      <c r="CD45" s="91">
        <v>18</v>
      </c>
      <c r="CE45" s="94">
        <v>2.9495852776035258</v>
      </c>
      <c r="CF45" s="94">
        <v>2.9933428714803605</v>
      </c>
      <c r="CG45" s="94">
        <v>3.1035991599223611</v>
      </c>
      <c r="CH45" s="94">
        <v>3.3826253144938891</v>
      </c>
      <c r="CI45" s="94">
        <v>4.093175378625733</v>
      </c>
      <c r="CJ45" s="94"/>
      <c r="CK45" s="94"/>
      <c r="CL45" s="94"/>
      <c r="CM45" s="91">
        <v>18</v>
      </c>
      <c r="CN45" s="94">
        <v>404.38631703637532</v>
      </c>
      <c r="CO45" s="94">
        <v>395.5935647836456</v>
      </c>
      <c r="CP45" s="94">
        <v>374.33058155880076</v>
      </c>
      <c r="CQ45" s="94">
        <v>325.81130546536718</v>
      </c>
      <c r="CR45" s="94">
        <v>229.90669353906551</v>
      </c>
      <c r="CS45" s="94"/>
      <c r="CT45" s="94"/>
      <c r="CU45" s="94"/>
      <c r="CV45" s="94"/>
      <c r="CW45" s="91">
        <v>18</v>
      </c>
      <c r="CX45" s="94">
        <v>33.245610022547247</v>
      </c>
      <c r="CY45" s="94">
        <v>32.718974941670048</v>
      </c>
      <c r="CZ45" s="94">
        <v>31.427642036846905</v>
      </c>
      <c r="DA45" s="94">
        <v>28.380280334111745</v>
      </c>
      <c r="DB45" s="94">
        <v>21.85705591799492</v>
      </c>
      <c r="DC45" s="94"/>
      <c r="DD45" s="94"/>
      <c r="DE45" s="94"/>
      <c r="DF45" s="91"/>
      <c r="DG45" s="91">
        <v>18</v>
      </c>
      <c r="DH45" s="94">
        <v>2.8346625036401796</v>
      </c>
      <c r="DI45" s="94">
        <v>2.7911218406541991</v>
      </c>
      <c r="DJ45" s="94">
        <v>2.6842190175921119</v>
      </c>
      <c r="DK45" s="94">
        <v>2.4311487551314532</v>
      </c>
      <c r="DL45" s="94">
        <v>1.8854455176131786</v>
      </c>
      <c r="DM45" s="90"/>
      <c r="DN45" s="94"/>
      <c r="DO45" s="94"/>
      <c r="DP45" s="94"/>
      <c r="DQ45" s="94"/>
      <c r="DR45" s="94"/>
      <c r="DS45" s="94"/>
      <c r="DT45" s="94"/>
      <c r="DU45" s="91"/>
      <c r="DV45" s="94"/>
      <c r="DW45" s="94"/>
      <c r="DX45" s="94"/>
      <c r="DY45" s="94"/>
      <c r="DZ45" s="94"/>
      <c r="EA45" s="94"/>
      <c r="EB45" s="94"/>
      <c r="EC45" s="94"/>
      <c r="ED45" s="94"/>
      <c r="EE45" s="91"/>
      <c r="EF45" s="94"/>
      <c r="EG45" s="94"/>
      <c r="EH45" s="94"/>
      <c r="EI45" s="94"/>
      <c r="EJ45" s="94"/>
      <c r="EK45" s="94"/>
      <c r="EL45" s="94"/>
      <c r="EM45" s="94"/>
      <c r="EN45" s="91"/>
      <c r="EO45" s="91"/>
      <c r="EP45" s="94"/>
      <c r="EQ45" s="94"/>
      <c r="ER45" s="94"/>
      <c r="ES45" s="94"/>
      <c r="ET45" s="94"/>
      <c r="EU45" s="90"/>
    </row>
    <row r="46" spans="2:151">
      <c r="B46" s="91">
        <v>19</v>
      </c>
      <c r="C46" s="94">
        <v>213.62788173288317</v>
      </c>
      <c r="D46" s="94">
        <v>136.5047868454572</v>
      </c>
      <c r="E46" s="94">
        <v>90.564079818094228</v>
      </c>
      <c r="F46" s="94">
        <v>62.484598484062623</v>
      </c>
      <c r="G46" s="94">
        <v>44.851558791418334</v>
      </c>
      <c r="H46" s="94"/>
      <c r="I46" s="94"/>
      <c r="J46" s="94"/>
      <c r="K46" s="91"/>
      <c r="L46" s="91">
        <v>19</v>
      </c>
      <c r="M46" s="94">
        <v>7.9125024502644994</v>
      </c>
      <c r="N46" s="94">
        <v>6.0801542723792936</v>
      </c>
      <c r="O46" s="94">
        <v>4.7420330929643235</v>
      </c>
      <c r="P46" s="94">
        <v>3.7725930255829452</v>
      </c>
      <c r="Q46" s="94">
        <v>3.0719980266403679</v>
      </c>
      <c r="R46" s="94"/>
      <c r="S46" s="94"/>
      <c r="T46" s="94"/>
      <c r="U46" s="91"/>
      <c r="V46" s="91">
        <v>19</v>
      </c>
      <c r="W46" s="94">
        <v>0.67083734664035843</v>
      </c>
      <c r="X46" s="94">
        <v>0.51732589955488051</v>
      </c>
      <c r="Y46" s="94">
        <v>0.4049820806336657</v>
      </c>
      <c r="Z46" s="94">
        <v>0.32343317226563678</v>
      </c>
      <c r="AA46" s="94">
        <v>0.26440628411320716</v>
      </c>
      <c r="AB46" s="94"/>
      <c r="AC46" s="94"/>
      <c r="AD46" s="94"/>
      <c r="AE46" s="91"/>
      <c r="AF46" s="91">
        <v>19</v>
      </c>
      <c r="AG46" s="94">
        <v>17.330471016365451</v>
      </c>
      <c r="AH46" s="94">
        <v>30.56018682676903</v>
      </c>
      <c r="AI46" s="94">
        <v>62.613449208065028</v>
      </c>
      <c r="AJ46" s="94">
        <v>136.13560961485388</v>
      </c>
      <c r="AK46" s="94">
        <v>283.95651480557859</v>
      </c>
      <c r="AL46" s="94"/>
      <c r="AM46" s="94"/>
      <c r="AN46" s="94"/>
      <c r="AO46" s="91"/>
      <c r="AP46" s="91">
        <v>19</v>
      </c>
      <c r="AQ46" s="94">
        <v>1.3789377198890891</v>
      </c>
      <c r="AR46" s="94">
        <v>2.4475091220462395</v>
      </c>
      <c r="AS46" s="94">
        <v>5.0966563457025638</v>
      </c>
      <c r="AT46" s="94">
        <v>11.531041395149829</v>
      </c>
      <c r="AU46" s="94">
        <v>26.418109553987112</v>
      </c>
      <c r="AV46" s="94"/>
      <c r="AW46" s="94"/>
      <c r="AX46" s="94"/>
      <c r="AY46" s="94"/>
      <c r="AZ46" s="91">
        <v>19</v>
      </c>
      <c r="BA46" s="94">
        <v>0.11757585630433955</v>
      </c>
      <c r="BB46" s="94">
        <v>0.20879466071528352</v>
      </c>
      <c r="BC46" s="94">
        <v>0.43534164674878784</v>
      </c>
      <c r="BD46" s="94">
        <v>0.98798800350537397</v>
      </c>
      <c r="BE46" s="94">
        <v>2.2798018954916186</v>
      </c>
      <c r="BF46" s="94"/>
      <c r="BG46" s="94"/>
      <c r="BH46" s="94"/>
      <c r="BI46" s="91"/>
      <c r="BJ46" s="91">
        <v>19</v>
      </c>
      <c r="BK46" s="94">
        <v>401.52443965692049</v>
      </c>
      <c r="BL46" s="94">
        <v>405.41713260939866</v>
      </c>
      <c r="BM46" s="94">
        <v>414.99041387286991</v>
      </c>
      <c r="BN46" s="94">
        <v>437.8089667057717</v>
      </c>
      <c r="BO46" s="94">
        <v>488.16402730736274</v>
      </c>
      <c r="BP46" s="94"/>
      <c r="BQ46" s="94"/>
      <c r="BR46" s="94"/>
      <c r="BS46" s="94"/>
      <c r="BT46" s="91">
        <v>19</v>
      </c>
      <c r="BU46" s="94">
        <v>31.948190835518062</v>
      </c>
      <c r="BV46" s="94">
        <v>32.4691120482996</v>
      </c>
      <c r="BW46" s="94">
        <v>33.779699937029847</v>
      </c>
      <c r="BX46" s="94">
        <v>37.083561990390443</v>
      </c>
      <c r="BY46" s="94">
        <v>45.4167102401276</v>
      </c>
      <c r="BZ46" s="94"/>
      <c r="CA46" s="94"/>
      <c r="CB46" s="94"/>
      <c r="CC46" s="94"/>
      <c r="CD46" s="91">
        <v>19</v>
      </c>
      <c r="CE46" s="94">
        <v>2.7240794422264551</v>
      </c>
      <c r="CF46" s="94">
        <v>2.7699088729783132</v>
      </c>
      <c r="CG46" s="94">
        <v>2.8853642858746333</v>
      </c>
      <c r="CH46" s="94">
        <v>3.1773465308314908</v>
      </c>
      <c r="CI46" s="94">
        <v>3.919322912975419</v>
      </c>
      <c r="CJ46" s="94"/>
      <c r="CK46" s="94"/>
      <c r="CL46" s="94"/>
      <c r="CM46" s="91">
        <v>19</v>
      </c>
      <c r="CN46" s="94">
        <v>384.19396864055506</v>
      </c>
      <c r="CO46" s="94">
        <v>374.85694578262962</v>
      </c>
      <c r="CP46" s="94">
        <v>352.37696466480486</v>
      </c>
      <c r="CQ46" s="94">
        <v>301.67335709091782</v>
      </c>
      <c r="CR46" s="94">
        <v>204.20751250178418</v>
      </c>
      <c r="CS46" s="94"/>
      <c r="CT46" s="94"/>
      <c r="CU46" s="94"/>
      <c r="CV46" s="94"/>
      <c r="CW46" s="91">
        <v>19</v>
      </c>
      <c r="CX46" s="94">
        <v>30.569253115628975</v>
      </c>
      <c r="CY46" s="94">
        <v>30.021602926253362</v>
      </c>
      <c r="CZ46" s="94">
        <v>28.68304359132728</v>
      </c>
      <c r="DA46" s="94">
        <v>25.552520595240612</v>
      </c>
      <c r="DB46" s="94">
        <v>18.998600686140488</v>
      </c>
      <c r="DC46" s="94"/>
      <c r="DD46" s="94"/>
      <c r="DE46" s="94"/>
      <c r="DF46" s="91"/>
      <c r="DG46" s="91">
        <v>19</v>
      </c>
      <c r="DH46" s="94">
        <v>2.6065035859221157</v>
      </c>
      <c r="DI46" s="94">
        <v>2.5611142122630297</v>
      </c>
      <c r="DJ46" s="94">
        <v>2.4500226391258457</v>
      </c>
      <c r="DK46" s="94">
        <v>2.1893585273261169</v>
      </c>
      <c r="DL46" s="94">
        <v>1.6395210174838002</v>
      </c>
      <c r="DM46" s="90"/>
      <c r="DN46" s="94"/>
      <c r="DO46" s="94"/>
      <c r="DP46" s="94"/>
      <c r="DQ46" s="94"/>
      <c r="DR46" s="94"/>
      <c r="DS46" s="94"/>
      <c r="DT46" s="94"/>
      <c r="DU46" s="91"/>
      <c r="DV46" s="94"/>
      <c r="DW46" s="94"/>
      <c r="DX46" s="94"/>
      <c r="DY46" s="94"/>
      <c r="DZ46" s="94"/>
      <c r="EA46" s="94"/>
      <c r="EB46" s="94"/>
      <c r="EC46" s="94"/>
      <c r="ED46" s="94"/>
      <c r="EE46" s="91"/>
      <c r="EF46" s="94"/>
      <c r="EG46" s="94"/>
      <c r="EH46" s="94"/>
      <c r="EI46" s="94"/>
      <c r="EJ46" s="94"/>
      <c r="EK46" s="94"/>
      <c r="EL46" s="94"/>
      <c r="EM46" s="94"/>
      <c r="EN46" s="91"/>
      <c r="EO46" s="91"/>
      <c r="EP46" s="94"/>
      <c r="EQ46" s="94"/>
      <c r="ER46" s="94"/>
      <c r="ES46" s="94"/>
      <c r="ET46" s="94"/>
      <c r="EU46" s="90"/>
    </row>
    <row r="47" spans="2:151">
      <c r="B47" s="91">
        <v>20</v>
      </c>
      <c r="C47" s="94">
        <v>219.25593486972639</v>
      </c>
      <c r="D47" s="94">
        <v>141.10604118164815</v>
      </c>
      <c r="E47" s="94">
        <v>94.186424696116148</v>
      </c>
      <c r="F47" s="94">
        <v>65.298926329608207</v>
      </c>
      <c r="G47" s="94">
        <v>47.038158157131193</v>
      </c>
      <c r="H47" s="94"/>
      <c r="I47" s="94"/>
      <c r="J47" s="94"/>
      <c r="K47" s="91"/>
      <c r="L47" s="91">
        <v>20</v>
      </c>
      <c r="M47" s="94">
        <v>8.1794988596100406</v>
      </c>
      <c r="N47" s="94">
        <v>6.3187723866750174</v>
      </c>
      <c r="O47" s="94">
        <v>4.9514248460755725</v>
      </c>
      <c r="P47" s="94">
        <v>3.9543825779341879</v>
      </c>
      <c r="Q47" s="94">
        <v>3.2291562453601461</v>
      </c>
      <c r="R47" s="94"/>
      <c r="S47" s="94"/>
      <c r="T47" s="94"/>
      <c r="U47" s="91"/>
      <c r="V47" s="91">
        <v>20</v>
      </c>
      <c r="W47" s="94">
        <v>0.69356109882224504</v>
      </c>
      <c r="X47" s="94">
        <v>0.53768946345229995</v>
      </c>
      <c r="Y47" s="94">
        <v>0.42290702290446308</v>
      </c>
      <c r="Z47" s="94">
        <v>0.33904809663669094</v>
      </c>
      <c r="AA47" s="94">
        <v>0.27795405462771394</v>
      </c>
      <c r="AB47" s="94"/>
      <c r="AC47" s="94"/>
      <c r="AD47" s="94"/>
      <c r="AE47" s="91"/>
      <c r="AF47" s="91">
        <v>20</v>
      </c>
      <c r="AG47" s="94">
        <v>18.281796918237823</v>
      </c>
      <c r="AH47" s="94">
        <v>32.509453373242224</v>
      </c>
      <c r="AI47" s="94">
        <v>66.848685861774342</v>
      </c>
      <c r="AJ47" s="94">
        <v>144.86116910537399</v>
      </c>
      <c r="AK47" s="94">
        <v>298.26271067195654</v>
      </c>
      <c r="AL47" s="94"/>
      <c r="AM47" s="94"/>
      <c r="AN47" s="94"/>
      <c r="AO47" s="91"/>
      <c r="AP47" s="91">
        <v>20</v>
      </c>
      <c r="AQ47" s="94">
        <v>1.4114840806415601</v>
      </c>
      <c r="AR47" s="94">
        <v>2.5277356174449239</v>
      </c>
      <c r="AS47" s="94">
        <v>5.289675317210575</v>
      </c>
      <c r="AT47" s="94">
        <v>11.964398514839187</v>
      </c>
      <c r="AU47" s="94">
        <v>27.231732516426018</v>
      </c>
      <c r="AV47" s="94"/>
      <c r="AW47" s="94"/>
      <c r="AX47" s="94"/>
      <c r="AY47" s="94"/>
      <c r="AZ47" s="91">
        <v>20</v>
      </c>
      <c r="BA47" s="94">
        <v>0.12035280872446463</v>
      </c>
      <c r="BB47" s="94">
        <v>0.21564696847097375</v>
      </c>
      <c r="BC47" s="94">
        <v>0.45187047519297413</v>
      </c>
      <c r="BD47" s="94">
        <v>1.0253314810062977</v>
      </c>
      <c r="BE47" s="94">
        <v>2.3509391240842454</v>
      </c>
      <c r="BF47" s="94"/>
      <c r="BG47" s="94"/>
      <c r="BH47" s="94"/>
      <c r="BI47" s="91"/>
      <c r="BJ47" s="91">
        <v>20</v>
      </c>
      <c r="BK47" s="94">
        <v>383.22948876927501</v>
      </c>
      <c r="BL47" s="94">
        <v>387.56680185784489</v>
      </c>
      <c r="BM47" s="94">
        <v>398.21055841264098</v>
      </c>
      <c r="BN47" s="94">
        <v>423.44356874906134</v>
      </c>
      <c r="BO47" s="94">
        <v>478.43986004537305</v>
      </c>
      <c r="BP47" s="94"/>
      <c r="BQ47" s="94"/>
      <c r="BR47" s="94"/>
      <c r="BS47" s="94"/>
      <c r="BT47" s="91">
        <v>20</v>
      </c>
      <c r="BU47" s="94">
        <v>29.588028192710858</v>
      </c>
      <c r="BV47" s="94">
        <v>30.134816416250015</v>
      </c>
      <c r="BW47" s="94">
        <v>31.510036954854762</v>
      </c>
      <c r="BX47" s="94">
        <v>34.973123828472055</v>
      </c>
      <c r="BY47" s="94">
        <v>43.682115892393711</v>
      </c>
      <c r="BZ47" s="94"/>
      <c r="CA47" s="94"/>
      <c r="CB47" s="94"/>
      <c r="CC47" s="94"/>
      <c r="CD47" s="91">
        <v>20</v>
      </c>
      <c r="CE47" s="94">
        <v>2.5228781156304785</v>
      </c>
      <c r="CF47" s="94">
        <v>2.5708708461221188</v>
      </c>
      <c r="CG47" s="94">
        <v>2.6917446758616594</v>
      </c>
      <c r="CH47" s="94">
        <v>2.9971456405425383</v>
      </c>
      <c r="CI47" s="94">
        <v>3.7711150112195817</v>
      </c>
      <c r="CJ47" s="94"/>
      <c r="CK47" s="94"/>
      <c r="CL47" s="94"/>
      <c r="CM47" s="91">
        <v>20</v>
      </c>
      <c r="CN47" s="94">
        <v>364.94769185103718</v>
      </c>
      <c r="CO47" s="94">
        <v>355.0573484846027</v>
      </c>
      <c r="CP47" s="94">
        <v>331.36187255086662</v>
      </c>
      <c r="CQ47" s="94">
        <v>278.58239964368732</v>
      </c>
      <c r="CR47" s="94">
        <v>180.17714937341651</v>
      </c>
      <c r="CS47" s="94"/>
      <c r="CT47" s="94"/>
      <c r="CU47" s="94"/>
      <c r="CV47" s="94"/>
      <c r="CW47" s="91">
        <v>20</v>
      </c>
      <c r="CX47" s="94">
        <v>28.176544112069298</v>
      </c>
      <c r="CY47" s="94">
        <v>27.607080798805089</v>
      </c>
      <c r="CZ47" s="94">
        <v>26.220361637644189</v>
      </c>
      <c r="DA47" s="94">
        <v>23.008725313632866</v>
      </c>
      <c r="DB47" s="94">
        <v>16.450383375967689</v>
      </c>
      <c r="DC47" s="94"/>
      <c r="DD47" s="94"/>
      <c r="DE47" s="94"/>
      <c r="DF47" s="91"/>
      <c r="DG47" s="91">
        <v>20</v>
      </c>
      <c r="DH47" s="94">
        <v>2.4025253069060137</v>
      </c>
      <c r="DI47" s="94">
        <v>2.3552238776511452</v>
      </c>
      <c r="DJ47" s="94">
        <v>2.2398742006686851</v>
      </c>
      <c r="DK47" s="94">
        <v>1.9718141595362406</v>
      </c>
      <c r="DL47" s="94">
        <v>1.4201758871353363</v>
      </c>
      <c r="DM47" s="90"/>
      <c r="DN47" s="94"/>
      <c r="DO47" s="94"/>
      <c r="DP47" s="94"/>
      <c r="DQ47" s="94"/>
      <c r="DR47" s="94"/>
      <c r="DS47" s="94"/>
      <c r="DT47" s="94"/>
      <c r="DU47" s="91"/>
      <c r="DV47" s="94"/>
      <c r="DW47" s="94"/>
      <c r="DX47" s="94"/>
      <c r="DY47" s="94"/>
      <c r="DZ47" s="94"/>
      <c r="EA47" s="94"/>
      <c r="EB47" s="94"/>
      <c r="EC47" s="94"/>
      <c r="ED47" s="94"/>
      <c r="EE47" s="91"/>
      <c r="EF47" s="94"/>
      <c r="EG47" s="94"/>
      <c r="EH47" s="94"/>
      <c r="EI47" s="94"/>
      <c r="EJ47" s="94"/>
      <c r="EK47" s="94"/>
      <c r="EL47" s="94"/>
      <c r="EM47" s="94"/>
      <c r="EN47" s="91"/>
      <c r="EO47" s="91"/>
      <c r="EP47" s="94"/>
      <c r="EQ47" s="94"/>
      <c r="ER47" s="94"/>
      <c r="ES47" s="94"/>
      <c r="ET47" s="94"/>
      <c r="EU47" s="90"/>
    </row>
    <row r="48" spans="2:151">
      <c r="B48" s="91">
        <v>21</v>
      </c>
      <c r="C48" s="94">
        <v>225.03543362796628</v>
      </c>
      <c r="D48" s="94">
        <v>145.87056722387871</v>
      </c>
      <c r="E48" s="94">
        <v>97.966691448845509</v>
      </c>
      <c r="F48" s="94">
        <v>68.257207971031406</v>
      </c>
      <c r="G48" s="94">
        <v>49.35170345482365</v>
      </c>
      <c r="H48" s="94"/>
      <c r="I48" s="94"/>
      <c r="J48" s="94"/>
      <c r="K48" s="91"/>
      <c r="L48" s="91">
        <v>21</v>
      </c>
      <c r="M48" s="94">
        <v>8.4577158622273902</v>
      </c>
      <c r="N48" s="94">
        <v>6.5685670302362773</v>
      </c>
      <c r="O48" s="94">
        <v>5.1717386719079919</v>
      </c>
      <c r="P48" s="94">
        <v>4.1466546117482137</v>
      </c>
      <c r="Q48" s="94">
        <v>3.3962256342333217</v>
      </c>
      <c r="R48" s="94"/>
      <c r="S48" s="94"/>
      <c r="T48" s="94"/>
      <c r="U48" s="91"/>
      <c r="V48" s="91">
        <v>21</v>
      </c>
      <c r="W48" s="94">
        <v>0.71724590879710537</v>
      </c>
      <c r="X48" s="94">
        <v>0.55901177051414075</v>
      </c>
      <c r="Y48" s="94">
        <v>0.44177082254643468</v>
      </c>
      <c r="Z48" s="94">
        <v>0.35556639585331468</v>
      </c>
      <c r="AA48" s="94">
        <v>0.29235847996998227</v>
      </c>
      <c r="AB48" s="94"/>
      <c r="AC48" s="94"/>
      <c r="AD48" s="94"/>
      <c r="AE48" s="91"/>
      <c r="AF48" s="91">
        <v>21</v>
      </c>
      <c r="AG48" s="94">
        <v>19.248056533957918</v>
      </c>
      <c r="AH48" s="94">
        <v>34.5113048830883</v>
      </c>
      <c r="AI48" s="94">
        <v>71.191116010146573</v>
      </c>
      <c r="AJ48" s="94">
        <v>153.66438587465512</v>
      </c>
      <c r="AK48" s="94">
        <v>312.04196502173875</v>
      </c>
      <c r="AL48" s="94"/>
      <c r="AM48" s="94"/>
      <c r="AN48" s="94"/>
      <c r="AO48" s="91"/>
      <c r="AP48" s="91">
        <v>21</v>
      </c>
      <c r="AQ48" s="94">
        <v>1.4453608853036835</v>
      </c>
      <c r="AR48" s="94">
        <v>2.6112970197465293</v>
      </c>
      <c r="AS48" s="94">
        <v>5.4893549672779578</v>
      </c>
      <c r="AT48" s="94">
        <v>12.406028403762047</v>
      </c>
      <c r="AU48" s="94">
        <v>28.028711422447596</v>
      </c>
      <c r="AV48" s="94"/>
      <c r="AW48" s="94"/>
      <c r="AX48" s="94"/>
      <c r="AY48" s="94"/>
      <c r="AZ48" s="91">
        <v>21</v>
      </c>
      <c r="BA48" s="94">
        <v>0.12324337022737651</v>
      </c>
      <c r="BB48" s="94">
        <v>0.22278467570266269</v>
      </c>
      <c r="BC48" s="94">
        <v>0.46897289018356375</v>
      </c>
      <c r="BD48" s="94">
        <v>1.0634038223775553</v>
      </c>
      <c r="BE48" s="94">
        <v>2.4206753787171493</v>
      </c>
      <c r="BF48" s="94"/>
      <c r="BG48" s="94"/>
      <c r="BH48" s="94"/>
      <c r="BI48" s="91"/>
      <c r="BJ48" s="91">
        <v>21</v>
      </c>
      <c r="BK48" s="94">
        <v>365.85102725255899</v>
      </c>
      <c r="BL48" s="94">
        <v>370.65930907286383</v>
      </c>
      <c r="BM48" s="94">
        <v>382.43142162450454</v>
      </c>
      <c r="BN48" s="94">
        <v>410.17774019460006</v>
      </c>
      <c r="BO48" s="94">
        <v>469.85999578949611</v>
      </c>
      <c r="BP48" s="94"/>
      <c r="BQ48" s="94"/>
      <c r="BR48" s="94"/>
      <c r="BS48" s="94"/>
      <c r="BT48" s="91">
        <v>21</v>
      </c>
      <c r="BU48" s="94">
        <v>27.472215893907077</v>
      </c>
      <c r="BV48" s="94">
        <v>28.045927338945141</v>
      </c>
      <c r="BW48" s="94">
        <v>29.488255580070415</v>
      </c>
      <c r="BX48" s="94">
        <v>33.115524241225287</v>
      </c>
      <c r="BY48" s="94">
        <v>42.204484355233298</v>
      </c>
      <c r="BZ48" s="94"/>
      <c r="CA48" s="94"/>
      <c r="CB48" s="94"/>
      <c r="CC48" s="94"/>
      <c r="CD48" s="91">
        <v>21</v>
      </c>
      <c r="CE48" s="94">
        <v>2.3425073341927516</v>
      </c>
      <c r="CF48" s="94">
        <v>2.3927583801224679</v>
      </c>
      <c r="CG48" s="94">
        <v>2.519274582950644</v>
      </c>
      <c r="CH48" s="94">
        <v>2.8385534767498024</v>
      </c>
      <c r="CI48" s="94">
        <v>3.6449537265686041</v>
      </c>
      <c r="CJ48" s="94"/>
      <c r="CK48" s="94"/>
      <c r="CL48" s="94"/>
      <c r="CM48" s="91">
        <v>21</v>
      </c>
      <c r="CN48" s="94">
        <v>346.60297071860106</v>
      </c>
      <c r="CO48" s="94">
        <v>336.14800418977552</v>
      </c>
      <c r="CP48" s="94">
        <v>311.24030561435796</v>
      </c>
      <c r="CQ48" s="94">
        <v>256.51335431994494</v>
      </c>
      <c r="CR48" s="94">
        <v>157.81803076775734</v>
      </c>
      <c r="CS48" s="94"/>
      <c r="CT48" s="94"/>
      <c r="CU48" s="94"/>
      <c r="CV48" s="94"/>
      <c r="CW48" s="91">
        <v>21</v>
      </c>
      <c r="CX48" s="94">
        <v>26.026855008603395</v>
      </c>
      <c r="CY48" s="94">
        <v>25.434630319198611</v>
      </c>
      <c r="CZ48" s="94">
        <v>23.998900612792458</v>
      </c>
      <c r="DA48" s="94">
        <v>20.709495837463237</v>
      </c>
      <c r="DB48" s="94">
        <v>14.1757729327857</v>
      </c>
      <c r="DC48" s="94"/>
      <c r="DD48" s="94"/>
      <c r="DE48" s="94"/>
      <c r="DF48" s="91"/>
      <c r="DG48" s="91">
        <v>21</v>
      </c>
      <c r="DH48" s="94">
        <v>2.2192639639653753</v>
      </c>
      <c r="DI48" s="94">
        <v>2.1699737044198053</v>
      </c>
      <c r="DJ48" s="94">
        <v>2.0503016927670803</v>
      </c>
      <c r="DK48" s="94">
        <v>1.7751496543722471</v>
      </c>
      <c r="DL48" s="94">
        <v>1.2242783478514547</v>
      </c>
      <c r="DM48" s="90"/>
      <c r="DN48" s="94"/>
      <c r="DO48" s="94"/>
      <c r="DP48" s="94"/>
      <c r="DQ48" s="94"/>
      <c r="DR48" s="94"/>
      <c r="DS48" s="94"/>
      <c r="DT48" s="94"/>
      <c r="DU48" s="91"/>
      <c r="DV48" s="94"/>
      <c r="DW48" s="94"/>
      <c r="DX48" s="94"/>
      <c r="DY48" s="94"/>
      <c r="DZ48" s="94"/>
      <c r="EA48" s="94"/>
      <c r="EB48" s="94"/>
      <c r="EC48" s="94"/>
      <c r="ED48" s="94"/>
      <c r="EE48" s="91"/>
      <c r="EF48" s="94"/>
      <c r="EG48" s="94"/>
      <c r="EH48" s="94"/>
      <c r="EI48" s="94"/>
      <c r="EJ48" s="94"/>
      <c r="EK48" s="94"/>
      <c r="EL48" s="94"/>
      <c r="EM48" s="94"/>
      <c r="EN48" s="91"/>
      <c r="EO48" s="91"/>
      <c r="EP48" s="94"/>
      <c r="EQ48" s="94"/>
      <c r="ER48" s="94"/>
      <c r="ES48" s="94"/>
      <c r="ET48" s="94"/>
      <c r="EU48" s="90"/>
    </row>
    <row r="49" spans="2:151">
      <c r="B49" s="91">
        <v>22</v>
      </c>
      <c r="C49" s="94">
        <v>230.97136317408274</v>
      </c>
      <c r="D49" s="94">
        <v>150.80528425223039</v>
      </c>
      <c r="E49" s="94">
        <v>101.91309698767003</v>
      </c>
      <c r="F49" s="94">
        <v>71.368335433740555</v>
      </c>
      <c r="G49" s="94">
        <v>51.801277538422006</v>
      </c>
      <c r="H49" s="94"/>
      <c r="I49" s="94"/>
      <c r="J49" s="94"/>
      <c r="K49" s="91"/>
      <c r="L49" s="91">
        <v>22</v>
      </c>
      <c r="M49" s="94">
        <v>8.7478163170409982</v>
      </c>
      <c r="N49" s="94">
        <v>6.8302394408601028</v>
      </c>
      <c r="O49" s="94">
        <v>5.403713830123464</v>
      </c>
      <c r="P49" s="94">
        <v>4.3501823749569217</v>
      </c>
      <c r="Q49" s="94">
        <v>3.5740067390211414</v>
      </c>
      <c r="R49" s="94"/>
      <c r="S49" s="94"/>
      <c r="T49" s="94"/>
      <c r="U49" s="91"/>
      <c r="V49" s="91">
        <v>22</v>
      </c>
      <c r="W49" s="94">
        <v>0.74194898316508928</v>
      </c>
      <c r="X49" s="94">
        <v>0.5813533805082487</v>
      </c>
      <c r="Y49" s="94">
        <v>0.46163738980673458</v>
      </c>
      <c r="Z49" s="94">
        <v>0.3730550208994981</v>
      </c>
      <c r="AA49" s="94">
        <v>0.30768901544142641</v>
      </c>
      <c r="AB49" s="94"/>
      <c r="AC49" s="94"/>
      <c r="AD49" s="94"/>
      <c r="AE49" s="91"/>
      <c r="AF49" s="91">
        <v>22</v>
      </c>
      <c r="AG49" s="94">
        <v>20.231748279192637</v>
      </c>
      <c r="AH49" s="94">
        <v>36.566603142417662</v>
      </c>
      <c r="AI49" s="94">
        <v>75.640381309171445</v>
      </c>
      <c r="AJ49" s="94">
        <v>162.52266109517103</v>
      </c>
      <c r="AK49" s="94">
        <v>325.21449573155439</v>
      </c>
      <c r="AL49" s="94"/>
      <c r="AM49" s="94"/>
      <c r="AN49" s="94"/>
      <c r="AO49" s="91"/>
      <c r="AP49" s="91">
        <v>22</v>
      </c>
      <c r="AQ49" s="94">
        <v>1.4806898415420937</v>
      </c>
      <c r="AR49" s="94">
        <v>2.6981838034947541</v>
      </c>
      <c r="AS49" s="94">
        <v>5.695734450703883</v>
      </c>
      <c r="AT49" s="94">
        <v>12.854977360963312</v>
      </c>
      <c r="AU49" s="94">
        <v>28.803601343550273</v>
      </c>
      <c r="AV49" s="94"/>
      <c r="AW49" s="94"/>
      <c r="AX49" s="94"/>
      <c r="AY49" s="94"/>
      <c r="AZ49" s="91">
        <v>22</v>
      </c>
      <c r="BA49" s="94">
        <v>0.12625793713925645</v>
      </c>
      <c r="BB49" s="94">
        <v>0.23020703693751884</v>
      </c>
      <c r="BC49" s="94">
        <v>0.4866525740886074</v>
      </c>
      <c r="BD49" s="94">
        <v>1.1021236743685303</v>
      </c>
      <c r="BE49" s="94">
        <v>2.4885303776757204</v>
      </c>
      <c r="BF49" s="94"/>
      <c r="BG49" s="94"/>
      <c r="BH49" s="94"/>
      <c r="BI49" s="91"/>
      <c r="BJ49" s="91">
        <v>22</v>
      </c>
      <c r="BK49" s="94">
        <v>349.34612388500642</v>
      </c>
      <c r="BL49" s="94">
        <v>354.65226125430314</v>
      </c>
      <c r="BM49" s="94">
        <v>367.61045469048742</v>
      </c>
      <c r="BN49" s="94">
        <v>397.96281856031703</v>
      </c>
      <c r="BO49" s="94">
        <v>462.34485146722193</v>
      </c>
      <c r="BP49" s="94"/>
      <c r="BQ49" s="94"/>
      <c r="BR49" s="94"/>
      <c r="BS49" s="94"/>
      <c r="BT49" s="91">
        <v>22</v>
      </c>
      <c r="BU49" s="94">
        <v>25.56740276126434</v>
      </c>
      <c r="BV49" s="94">
        <v>26.169151765675402</v>
      </c>
      <c r="BW49" s="94">
        <v>27.681134005146163</v>
      </c>
      <c r="BX49" s="94">
        <v>31.477475132543404</v>
      </c>
      <c r="BY49" s="94">
        <v>40.948964328753021</v>
      </c>
      <c r="BZ49" s="94"/>
      <c r="CA49" s="94"/>
      <c r="CB49" s="94"/>
      <c r="CC49" s="94"/>
      <c r="CD49" s="91">
        <v>22</v>
      </c>
      <c r="CE49" s="94">
        <v>2.1801240476424208</v>
      </c>
      <c r="CF49" s="94">
        <v>2.2327325808351239</v>
      </c>
      <c r="CG49" s="94">
        <v>2.3651199391206337</v>
      </c>
      <c r="CH49" s="94">
        <v>2.6987266938541743</v>
      </c>
      <c r="CI49" s="94">
        <v>3.5378472452466267</v>
      </c>
      <c r="CJ49" s="94"/>
      <c r="CK49" s="94"/>
      <c r="CL49" s="94"/>
      <c r="CM49" s="91">
        <v>22</v>
      </c>
      <c r="CN49" s="94">
        <v>329.11437560581379</v>
      </c>
      <c r="CO49" s="94">
        <v>318.08565811188549</v>
      </c>
      <c r="CP49" s="94">
        <v>291.97007338131596</v>
      </c>
      <c r="CQ49" s="94">
        <v>235.44015746514597</v>
      </c>
      <c r="CR49" s="94">
        <v>137.13035573566751</v>
      </c>
      <c r="CS49" s="94"/>
      <c r="CT49" s="94"/>
      <c r="CU49" s="94"/>
      <c r="CV49" s="94"/>
      <c r="CW49" s="91">
        <v>22</v>
      </c>
      <c r="CX49" s="94">
        <v>24.086712919722245</v>
      </c>
      <c r="CY49" s="94">
        <v>23.470967962180648</v>
      </c>
      <c r="CZ49" s="94">
        <v>21.985399554442278</v>
      </c>
      <c r="DA49" s="94">
        <v>18.62249777158009</v>
      </c>
      <c r="DB49" s="94">
        <v>12.145362985202752</v>
      </c>
      <c r="DC49" s="94"/>
      <c r="DD49" s="94"/>
      <c r="DE49" s="94"/>
      <c r="DF49" s="91"/>
      <c r="DG49" s="91">
        <v>22</v>
      </c>
      <c r="DH49" s="94">
        <v>2.0538661105031646</v>
      </c>
      <c r="DI49" s="94">
        <v>2.0025255438976051</v>
      </c>
      <c r="DJ49" s="94">
        <v>1.8784673650320263</v>
      </c>
      <c r="DK49" s="94">
        <v>1.596603019485644</v>
      </c>
      <c r="DL49" s="94">
        <v>1.0493168675709064</v>
      </c>
      <c r="DM49" s="90"/>
      <c r="DN49" s="94"/>
      <c r="DO49" s="94"/>
      <c r="DP49" s="94"/>
      <c r="DQ49" s="94"/>
      <c r="DR49" s="94"/>
      <c r="DS49" s="94"/>
      <c r="DT49" s="94"/>
      <c r="DU49" s="91"/>
      <c r="DV49" s="94"/>
      <c r="DW49" s="94"/>
      <c r="DX49" s="94"/>
      <c r="DY49" s="94"/>
      <c r="DZ49" s="94"/>
      <c r="EA49" s="94"/>
      <c r="EB49" s="94"/>
      <c r="EC49" s="94"/>
      <c r="ED49" s="94"/>
      <c r="EE49" s="91"/>
      <c r="EF49" s="94"/>
      <c r="EG49" s="94"/>
      <c r="EH49" s="94"/>
      <c r="EI49" s="94"/>
      <c r="EJ49" s="94"/>
      <c r="EK49" s="94"/>
      <c r="EL49" s="94"/>
      <c r="EM49" s="94"/>
      <c r="EN49" s="91"/>
      <c r="EO49" s="91"/>
      <c r="EP49" s="94"/>
      <c r="EQ49" s="94"/>
      <c r="ER49" s="94"/>
      <c r="ES49" s="94"/>
      <c r="ET49" s="94"/>
      <c r="EU49" s="90"/>
    </row>
    <row r="50" spans="2:151">
      <c r="B50" s="91">
        <v>23</v>
      </c>
      <c r="C50" s="94">
        <v>237.06123786985302</v>
      </c>
      <c r="D50" s="94">
        <v>155.90895834556218</v>
      </c>
      <c r="E50" s="94">
        <v>106.02534038619726</v>
      </c>
      <c r="F50" s="94">
        <v>74.632490593187995</v>
      </c>
      <c r="G50" s="94">
        <v>54.387151235664511</v>
      </c>
      <c r="H50" s="94"/>
      <c r="I50" s="94"/>
      <c r="J50" s="94"/>
      <c r="K50" s="91"/>
      <c r="L50" s="91">
        <v>23</v>
      </c>
      <c r="M50" s="94">
        <v>9.050131663724077</v>
      </c>
      <c r="N50" s="94">
        <v>7.1040896088092156</v>
      </c>
      <c r="O50" s="94">
        <v>5.6476161582221511</v>
      </c>
      <c r="P50" s="94">
        <v>4.5651922686613799</v>
      </c>
      <c r="Q50" s="94">
        <v>3.7626793417142803</v>
      </c>
      <c r="R50" s="94"/>
      <c r="S50" s="94"/>
      <c r="T50" s="94"/>
      <c r="U50" s="91"/>
      <c r="V50" s="91">
        <v>23</v>
      </c>
      <c r="W50" s="94">
        <v>0.76769939028438205</v>
      </c>
      <c r="X50" s="94">
        <v>0.60474067451959013</v>
      </c>
      <c r="Y50" s="94">
        <v>0.48253016529588616</v>
      </c>
      <c r="Z50" s="94">
        <v>0.39153400173280545</v>
      </c>
      <c r="AA50" s="94">
        <v>0.32396164709436032</v>
      </c>
      <c r="AB50" s="94"/>
      <c r="AC50" s="94"/>
      <c r="AD50" s="94"/>
      <c r="AE50" s="91"/>
      <c r="AF50" s="91">
        <v>23</v>
      </c>
      <c r="AG50" s="94">
        <v>21.234775488707378</v>
      </c>
      <c r="AH50" s="94">
        <v>38.678088548909471</v>
      </c>
      <c r="AI50" s="94">
        <v>80.195127912850026</v>
      </c>
      <c r="AJ50" s="94">
        <v>171.40660630821134</v>
      </c>
      <c r="AK50" s="94">
        <v>337.70119458346937</v>
      </c>
      <c r="AL50" s="94"/>
      <c r="AM50" s="94"/>
      <c r="AN50" s="94"/>
      <c r="AO50" s="91"/>
      <c r="AP50" s="91">
        <v>23</v>
      </c>
      <c r="AQ50" s="94">
        <v>1.5175451678408527</v>
      </c>
      <c r="AR50" s="94">
        <v>2.7885368505854524</v>
      </c>
      <c r="AS50" s="94">
        <v>5.9088003604021848</v>
      </c>
      <c r="AT50" s="94">
        <v>13.309804726766073</v>
      </c>
      <c r="AU50" s="94">
        <v>29.550620425153827</v>
      </c>
      <c r="AV50" s="94"/>
      <c r="AW50" s="94"/>
      <c r="AX50" s="94"/>
      <c r="AY50" s="94"/>
      <c r="AZ50" s="91">
        <v>23</v>
      </c>
      <c r="BA50" s="94">
        <v>0.12940285528448361</v>
      </c>
      <c r="BB50" s="94">
        <v>0.23792615945100071</v>
      </c>
      <c r="BC50" s="94">
        <v>0.50490871898666467</v>
      </c>
      <c r="BD50" s="94">
        <v>1.1413675321452186</v>
      </c>
      <c r="BE50" s="94">
        <v>2.5539929708359153</v>
      </c>
      <c r="BF50" s="94"/>
      <c r="BG50" s="94"/>
      <c r="BH50" s="94"/>
      <c r="BI50" s="91"/>
      <c r="BJ50" s="91">
        <v>23</v>
      </c>
      <c r="BK50" s="94">
        <v>333.67401076092005</v>
      </c>
      <c r="BL50" s="94">
        <v>339.50532515373709</v>
      </c>
      <c r="BM50" s="94">
        <v>353.70711786280572</v>
      </c>
      <c r="BN50" s="94">
        <v>386.75138249054805</v>
      </c>
      <c r="BO50" s="94">
        <v>455.81483452742827</v>
      </c>
      <c r="BP50" s="94"/>
      <c r="BQ50" s="94"/>
      <c r="BR50" s="94"/>
      <c r="BS50" s="94"/>
      <c r="BT50" s="91">
        <v>23</v>
      </c>
      <c r="BU50" s="94">
        <v>23.846043624694563</v>
      </c>
      <c r="BV50" s="94">
        <v>24.476988022922477</v>
      </c>
      <c r="BW50" s="94">
        <v>26.061243368497415</v>
      </c>
      <c r="BX50" s="94">
        <v>30.031429299171712</v>
      </c>
      <c r="BY50" s="94">
        <v>39.886181557302898</v>
      </c>
      <c r="BZ50" s="94"/>
      <c r="CA50" s="94"/>
      <c r="CB50" s="94"/>
      <c r="CC50" s="94"/>
      <c r="CD50" s="91">
        <v>23</v>
      </c>
      <c r="CE50" s="94">
        <v>2.0333800915225484</v>
      </c>
      <c r="CF50" s="94">
        <v>2.0884485546602694</v>
      </c>
      <c r="CG50" s="94">
        <v>2.2269408681616203</v>
      </c>
      <c r="CH50" s="94">
        <v>2.5753118884650688</v>
      </c>
      <c r="CI50" s="94">
        <v>3.4472720323707531</v>
      </c>
      <c r="CJ50" s="94"/>
      <c r="CK50" s="94"/>
      <c r="CL50" s="94"/>
      <c r="CM50" s="91">
        <v>23</v>
      </c>
      <c r="CN50" s="94">
        <v>312.43923527221267</v>
      </c>
      <c r="CO50" s="94">
        <v>300.82723660482765</v>
      </c>
      <c r="CP50" s="94">
        <v>273.51198994995571</v>
      </c>
      <c r="CQ50" s="94">
        <v>215.34477618233669</v>
      </c>
      <c r="CR50" s="94">
        <v>118.1136399439589</v>
      </c>
      <c r="CS50" s="94"/>
      <c r="CT50" s="94"/>
      <c r="CU50" s="94"/>
      <c r="CV50" s="94"/>
      <c r="CW50" s="91">
        <v>23</v>
      </c>
      <c r="CX50" s="94">
        <v>22.328498456853708</v>
      </c>
      <c r="CY50" s="94">
        <v>21.688451172337025</v>
      </c>
      <c r="CZ50" s="94">
        <v>20.152443008095229</v>
      </c>
      <c r="DA50" s="94">
        <v>16.721624572405641</v>
      </c>
      <c r="DB50" s="94">
        <v>10.335561132149072</v>
      </c>
      <c r="DC50" s="94"/>
      <c r="DD50" s="94"/>
      <c r="DE50" s="94"/>
      <c r="DF50" s="91"/>
      <c r="DG50" s="91">
        <v>23</v>
      </c>
      <c r="DH50" s="94">
        <v>1.9039772362380647</v>
      </c>
      <c r="DI50" s="94">
        <v>1.8505223952092686</v>
      </c>
      <c r="DJ50" s="94">
        <v>1.7220321491749557</v>
      </c>
      <c r="DK50" s="94">
        <v>1.4339443563198502</v>
      </c>
      <c r="DL50" s="94">
        <v>0.89327906153483794</v>
      </c>
      <c r="DM50" s="90"/>
      <c r="DN50" s="94"/>
      <c r="DO50" s="94"/>
      <c r="DP50" s="94"/>
      <c r="DQ50" s="94"/>
      <c r="DR50" s="94"/>
      <c r="DS50" s="94"/>
      <c r="DT50" s="94"/>
      <c r="DU50" s="91"/>
      <c r="DV50" s="94"/>
      <c r="DW50" s="94"/>
      <c r="DX50" s="94"/>
      <c r="DY50" s="94"/>
      <c r="DZ50" s="94"/>
      <c r="EA50" s="94"/>
      <c r="EB50" s="94"/>
      <c r="EC50" s="94"/>
      <c r="ED50" s="94"/>
      <c r="EE50" s="91"/>
      <c r="EF50" s="94"/>
      <c r="EG50" s="94"/>
      <c r="EH50" s="94"/>
      <c r="EI50" s="94"/>
      <c r="EJ50" s="94"/>
      <c r="EK50" s="94"/>
      <c r="EL50" s="94"/>
      <c r="EM50" s="94"/>
      <c r="EN50" s="91"/>
      <c r="EO50" s="91"/>
      <c r="EP50" s="94"/>
      <c r="EQ50" s="94"/>
      <c r="ER50" s="94"/>
      <c r="ES50" s="94"/>
      <c r="ET50" s="94"/>
      <c r="EU50" s="90"/>
    </row>
    <row r="51" spans="2:151">
      <c r="B51" s="91">
        <v>24</v>
      </c>
      <c r="C51" s="94">
        <v>243.31048475974015</v>
      </c>
      <c r="D51" s="94">
        <v>161.18911195357643</v>
      </c>
      <c r="E51" s="94">
        <v>110.31240564162736</v>
      </c>
      <c r="F51" s="94">
        <v>78.059471445895426</v>
      </c>
      <c r="G51" s="94">
        <v>57.119412562885216</v>
      </c>
      <c r="H51" s="94"/>
      <c r="I51" s="94"/>
      <c r="J51" s="94"/>
      <c r="K51" s="91"/>
      <c r="L51" s="91">
        <v>24</v>
      </c>
      <c r="M51" s="94">
        <v>9.3654173945991737</v>
      </c>
      <c r="N51" s="94">
        <v>7.3909164954003277</v>
      </c>
      <c r="O51" s="94">
        <v>5.904287898954804</v>
      </c>
      <c r="P51" s="94">
        <v>4.7925658011915599</v>
      </c>
      <c r="Q51" s="94">
        <v>3.9631572112415703</v>
      </c>
      <c r="R51" s="94"/>
      <c r="S51" s="94"/>
      <c r="T51" s="94"/>
      <c r="U51" s="91"/>
      <c r="V51" s="91">
        <v>24</v>
      </c>
      <c r="W51" s="94">
        <v>0.79456240229102459</v>
      </c>
      <c r="X51" s="94">
        <v>0.6292427265445536</v>
      </c>
      <c r="Y51" s="94">
        <v>0.50452203878684321</v>
      </c>
      <c r="Z51" s="94">
        <v>0.41107973832408601</v>
      </c>
      <c r="AA51" s="94">
        <v>0.34125572505592844</v>
      </c>
      <c r="AB51" s="94"/>
      <c r="AC51" s="94"/>
      <c r="AD51" s="94"/>
      <c r="AE51" s="91"/>
      <c r="AF51" s="91">
        <v>24</v>
      </c>
      <c r="AG51" s="94">
        <v>22.258385476615793</v>
      </c>
      <c r="AH51" s="94">
        <v>40.84978201682592</v>
      </c>
      <c r="AI51" s="94">
        <v>84.852633488331364</v>
      </c>
      <c r="AJ51" s="94">
        <v>180.28700432258148</v>
      </c>
      <c r="AK51" s="94">
        <v>349.43155464218069</v>
      </c>
      <c r="AL51" s="94"/>
      <c r="AM51" s="94"/>
      <c r="AN51" s="94"/>
      <c r="AO51" s="91"/>
      <c r="AP51" s="91">
        <v>24</v>
      </c>
      <c r="AQ51" s="94">
        <v>1.5559554012490118</v>
      </c>
      <c r="AR51" s="94">
        <v>2.8825884611619377</v>
      </c>
      <c r="AS51" s="94">
        <v>6.1284632206974505</v>
      </c>
      <c r="AT51" s="94">
        <v>13.769129651091196</v>
      </c>
      <c r="AU51" s="94">
        <v>30.264289852520658</v>
      </c>
      <c r="AV51" s="94"/>
      <c r="AW51" s="94"/>
      <c r="AX51" s="94"/>
      <c r="AY51" s="94"/>
      <c r="AZ51" s="91">
        <v>24</v>
      </c>
      <c r="BA51" s="94">
        <v>0.13268057365719702</v>
      </c>
      <c r="BB51" s="94">
        <v>0.24596196872042517</v>
      </c>
      <c r="BC51" s="94">
        <v>0.52373400740893017</v>
      </c>
      <c r="BD51" s="94">
        <v>1.1810168488165746</v>
      </c>
      <c r="BE51" s="94">
        <v>2.6165772892502854</v>
      </c>
      <c r="BF51" s="94"/>
      <c r="BG51" s="94"/>
      <c r="BH51" s="94"/>
      <c r="BI51" s="91"/>
      <c r="BJ51" s="91">
        <v>24</v>
      </c>
      <c r="BK51" s="94">
        <v>318.7959519384338</v>
      </c>
      <c r="BL51" s="94">
        <v>325.18021864874538</v>
      </c>
      <c r="BM51" s="94">
        <v>340.68273738899836</v>
      </c>
      <c r="BN51" s="94">
        <v>376.49686933900819</v>
      </c>
      <c r="BO51" s="94">
        <v>450.1903754824778</v>
      </c>
      <c r="BP51" s="94"/>
      <c r="BQ51" s="94"/>
      <c r="BR51" s="94"/>
      <c r="BS51" s="94"/>
      <c r="BT51" s="91">
        <v>24</v>
      </c>
      <c r="BU51" s="94">
        <v>22.285187029223113</v>
      </c>
      <c r="BV51" s="94">
        <v>22.946529939594118</v>
      </c>
      <c r="BW51" s="94">
        <v>24.605737502562256</v>
      </c>
      <c r="BX51" s="94">
        <v>28.754342148162422</v>
      </c>
      <c r="BY51" s="94">
        <v>38.991017930159622</v>
      </c>
      <c r="BZ51" s="94"/>
      <c r="CA51" s="94"/>
      <c r="CB51" s="94"/>
      <c r="CC51" s="94"/>
      <c r="CD51" s="91">
        <v>24</v>
      </c>
      <c r="CE51" s="94">
        <v>1.9003188630739214</v>
      </c>
      <c r="CF51" s="94">
        <v>1.957953330934284</v>
      </c>
      <c r="CG51" s="94">
        <v>2.1027884223807969</v>
      </c>
      <c r="CH51" s="94">
        <v>2.4663405323462211</v>
      </c>
      <c r="CI51" s="94">
        <v>3.3710690882875292</v>
      </c>
      <c r="CJ51" s="94"/>
      <c r="CK51" s="94"/>
      <c r="CL51" s="94"/>
      <c r="CM51" s="91">
        <v>24</v>
      </c>
      <c r="CN51" s="94">
        <v>296.53756646181802</v>
      </c>
      <c r="CO51" s="94">
        <v>284.33043663191944</v>
      </c>
      <c r="CP51" s="94">
        <v>255.83010390066701</v>
      </c>
      <c r="CQ51" s="94">
        <v>196.2098650164267</v>
      </c>
      <c r="CR51" s="94">
        <v>100.75882084029712</v>
      </c>
      <c r="CS51" s="94"/>
      <c r="CT51" s="94"/>
      <c r="CU51" s="94"/>
      <c r="CV51" s="94"/>
      <c r="CW51" s="91">
        <v>24</v>
      </c>
      <c r="CX51" s="94">
        <v>20.729231627974102</v>
      </c>
      <c r="CY51" s="94">
        <v>20.063941478432181</v>
      </c>
      <c r="CZ51" s="94">
        <v>18.477274281864805</v>
      </c>
      <c r="DA51" s="94">
        <v>14.985212497071226</v>
      </c>
      <c r="DB51" s="94">
        <v>8.7267280776389615</v>
      </c>
      <c r="DC51" s="94"/>
      <c r="DD51" s="94"/>
      <c r="DE51" s="94"/>
      <c r="DF51" s="91"/>
      <c r="DG51" s="91">
        <v>24</v>
      </c>
      <c r="DH51" s="94">
        <v>1.7676382894167244</v>
      </c>
      <c r="DI51" s="94">
        <v>1.7119913622138589</v>
      </c>
      <c r="DJ51" s="94">
        <v>1.5790544149718666</v>
      </c>
      <c r="DK51" s="94">
        <v>1.2853236835296467</v>
      </c>
      <c r="DL51" s="94">
        <v>0.75449179903724362</v>
      </c>
      <c r="DM51" s="90"/>
      <c r="DN51" s="94"/>
      <c r="DO51" s="94"/>
      <c r="DP51" s="94"/>
      <c r="DQ51" s="94"/>
      <c r="DR51" s="94"/>
      <c r="DS51" s="94"/>
      <c r="DT51" s="94"/>
      <c r="DU51" s="91"/>
      <c r="DV51" s="94"/>
      <c r="DW51" s="94"/>
      <c r="DX51" s="94"/>
      <c r="DY51" s="94"/>
      <c r="DZ51" s="94"/>
      <c r="EA51" s="94"/>
      <c r="EB51" s="94"/>
      <c r="EC51" s="94"/>
      <c r="ED51" s="94"/>
      <c r="EE51" s="91"/>
      <c r="EF51" s="94"/>
      <c r="EG51" s="94"/>
      <c r="EH51" s="94"/>
      <c r="EI51" s="94"/>
      <c r="EJ51" s="94"/>
      <c r="EK51" s="94"/>
      <c r="EL51" s="94"/>
      <c r="EM51" s="94"/>
      <c r="EN51" s="91"/>
      <c r="EO51" s="91"/>
      <c r="EP51" s="94"/>
      <c r="EQ51" s="94"/>
      <c r="ER51" s="94"/>
      <c r="ES51" s="94"/>
      <c r="ET51" s="94"/>
      <c r="EU51" s="90"/>
    </row>
    <row r="52" spans="2:151">
      <c r="B52" s="91">
        <v>25</v>
      </c>
      <c r="C52" s="94">
        <v>249.72447786715901</v>
      </c>
      <c r="D52" s="94">
        <v>166.65333145111006</v>
      </c>
      <c r="E52" s="94">
        <v>114.78347476667805</v>
      </c>
      <c r="F52" s="94">
        <v>81.659402332647787</v>
      </c>
      <c r="G52" s="94">
        <v>60.008586185448131</v>
      </c>
      <c r="H52" s="94"/>
      <c r="I52" s="94"/>
      <c r="J52" s="94"/>
      <c r="K52" s="91"/>
      <c r="L52" s="91">
        <v>25</v>
      </c>
      <c r="M52" s="94">
        <v>9.6944765849363712</v>
      </c>
      <c r="N52" s="94">
        <v>7.691569138341551</v>
      </c>
      <c r="O52" s="94">
        <v>6.17462462006515</v>
      </c>
      <c r="P52" s="94">
        <v>5.0332418412696693</v>
      </c>
      <c r="Q52" s="94">
        <v>4.1764161887344882</v>
      </c>
      <c r="R52" s="94"/>
      <c r="S52" s="94"/>
      <c r="T52" s="94"/>
      <c r="U52" s="91"/>
      <c r="V52" s="91">
        <v>25</v>
      </c>
      <c r="W52" s="94">
        <v>0.82260746377195659</v>
      </c>
      <c r="X52" s="94">
        <v>0.65493300456212389</v>
      </c>
      <c r="Y52" s="94">
        <v>0.52769058054879048</v>
      </c>
      <c r="Z52" s="94">
        <v>0.4317736662833897</v>
      </c>
      <c r="AA52" s="94">
        <v>0.35965605064148504</v>
      </c>
      <c r="AB52" s="94"/>
      <c r="AC52" s="94"/>
      <c r="AD52" s="94"/>
      <c r="AE52" s="91"/>
      <c r="AF52" s="91">
        <v>25</v>
      </c>
      <c r="AG52" s="94">
        <v>23.306142227805541</v>
      </c>
      <c r="AH52" s="94">
        <v>43.0811070902203</v>
      </c>
      <c r="AI52" s="94">
        <v>89.608637329275169</v>
      </c>
      <c r="AJ52" s="94">
        <v>189.12765140989063</v>
      </c>
      <c r="AK52" s="94">
        <v>360.3413519262503</v>
      </c>
      <c r="AL52" s="94"/>
      <c r="AM52" s="94"/>
      <c r="AN52" s="94"/>
      <c r="AO52" s="91"/>
      <c r="AP52" s="91">
        <v>25</v>
      </c>
      <c r="AQ52" s="94">
        <v>1.5961118625358275</v>
      </c>
      <c r="AR52" s="94">
        <v>2.9802476884743099</v>
      </c>
      <c r="AS52" s="94">
        <v>6.3545498162544609</v>
      </c>
      <c r="AT52" s="94">
        <v>14.231064314078653</v>
      </c>
      <c r="AU52" s="94">
        <v>30.939190210512997</v>
      </c>
      <c r="AV52" s="94"/>
      <c r="AW52" s="94"/>
      <c r="AX52" s="94"/>
      <c r="AY52" s="94"/>
      <c r="AZ52" s="91">
        <v>25</v>
      </c>
      <c r="BA52" s="94">
        <v>0.1361074340489162</v>
      </c>
      <c r="BB52" s="94">
        <v>0.25430677841865468</v>
      </c>
      <c r="BC52" s="94">
        <v>0.54311394759550791</v>
      </c>
      <c r="BD52" s="94">
        <v>1.220909083021164</v>
      </c>
      <c r="BE52" s="94">
        <v>2.6758015930395764</v>
      </c>
      <c r="BF52" s="94"/>
      <c r="BG52" s="94"/>
      <c r="BH52" s="94"/>
      <c r="BI52" s="91"/>
      <c r="BJ52" s="91">
        <v>25</v>
      </c>
      <c r="BK52" s="94">
        <v>304.675115440252</v>
      </c>
      <c r="BL52" s="94">
        <v>311.64067404722545</v>
      </c>
      <c r="BM52" s="94">
        <v>328.5003514889666</v>
      </c>
      <c r="BN52" s="94">
        <v>367.15354243346411</v>
      </c>
      <c r="BO52" s="94">
        <v>445.39233639484462</v>
      </c>
      <c r="BP52" s="94"/>
      <c r="BQ52" s="94"/>
      <c r="BR52" s="94"/>
      <c r="BS52" s="94"/>
      <c r="BT52" s="91">
        <v>25</v>
      </c>
      <c r="BU52" s="94">
        <v>20.86555386216947</v>
      </c>
      <c r="BV52" s="94">
        <v>21.558554577504246</v>
      </c>
      <c r="BW52" s="94">
        <v>23.29543122637979</v>
      </c>
      <c r="BX52" s="94">
        <v>27.62676761732995</v>
      </c>
      <c r="BY52" s="94">
        <v>38.241734234391188</v>
      </c>
      <c r="BZ52" s="94"/>
      <c r="CA52" s="94"/>
      <c r="CB52" s="94"/>
      <c r="CC52" s="94"/>
      <c r="CD52" s="91">
        <v>25</v>
      </c>
      <c r="CE52" s="94">
        <v>1.7792969671169221</v>
      </c>
      <c r="CF52" s="94">
        <v>1.8396076887067454</v>
      </c>
      <c r="CG52" s="94">
        <v>1.9910259546531113</v>
      </c>
      <c r="CH52" s="94">
        <v>2.3701510142951543</v>
      </c>
      <c r="CI52" s="94">
        <v>3.3073681854223094</v>
      </c>
      <c r="CJ52" s="94"/>
      <c r="CK52" s="94"/>
      <c r="CL52" s="94"/>
      <c r="CM52" s="91">
        <v>25</v>
      </c>
      <c r="CN52" s="94">
        <v>281.36897321244646</v>
      </c>
      <c r="CO52" s="94">
        <v>268.55956695700513</v>
      </c>
      <c r="CP52" s="94">
        <v>238.89171415969142</v>
      </c>
      <c r="CQ52" s="94">
        <v>178.02589102357348</v>
      </c>
      <c r="CR52" s="94">
        <v>85.050984468594336</v>
      </c>
      <c r="CS52" s="94"/>
      <c r="CT52" s="94"/>
      <c r="CU52" s="94"/>
      <c r="CV52" s="94"/>
      <c r="CW52" s="91">
        <v>25</v>
      </c>
      <c r="CX52" s="94">
        <v>19.269441999633642</v>
      </c>
      <c r="CY52" s="94">
        <v>18.578306889029935</v>
      </c>
      <c r="CZ52" s="94">
        <v>16.940881410125328</v>
      </c>
      <c r="DA52" s="94">
        <v>13.395703303251297</v>
      </c>
      <c r="DB52" s="94">
        <v>7.3025440238781902</v>
      </c>
      <c r="DC52" s="94"/>
      <c r="DD52" s="94"/>
      <c r="DE52" s="94"/>
      <c r="DF52" s="91"/>
      <c r="DG52" s="91">
        <v>25</v>
      </c>
      <c r="DH52" s="94">
        <v>1.643189533068006</v>
      </c>
      <c r="DI52" s="94">
        <v>1.5853009102880906</v>
      </c>
      <c r="DJ52" s="94">
        <v>1.4479120070576033</v>
      </c>
      <c r="DK52" s="94">
        <v>1.1492419312739905</v>
      </c>
      <c r="DL52" s="94">
        <v>0.63156659238273283</v>
      </c>
      <c r="DM52" s="90"/>
      <c r="DN52" s="94"/>
      <c r="DO52" s="94"/>
      <c r="DP52" s="94"/>
      <c r="DQ52" s="94"/>
      <c r="DR52" s="94"/>
      <c r="DS52" s="94"/>
      <c r="DT52" s="94"/>
      <c r="DU52" s="91"/>
      <c r="DV52" s="94"/>
      <c r="DW52" s="94"/>
      <c r="DX52" s="94"/>
      <c r="DY52" s="94"/>
      <c r="DZ52" s="94"/>
      <c r="EA52" s="94"/>
      <c r="EB52" s="94"/>
      <c r="EC52" s="94"/>
      <c r="ED52" s="94"/>
      <c r="EE52" s="91"/>
      <c r="EF52" s="94"/>
      <c r="EG52" s="94"/>
      <c r="EH52" s="94"/>
      <c r="EI52" s="94"/>
      <c r="EJ52" s="94"/>
      <c r="EK52" s="94"/>
      <c r="EL52" s="94"/>
      <c r="EM52" s="94"/>
      <c r="EN52" s="91"/>
      <c r="EO52" s="91"/>
      <c r="EP52" s="94"/>
      <c r="EQ52" s="94"/>
      <c r="ER52" s="94"/>
      <c r="ES52" s="94"/>
      <c r="ET52" s="94"/>
      <c r="EU52" s="90"/>
    </row>
    <row r="53" spans="2:151">
      <c r="B53" s="91">
        <v>26</v>
      </c>
      <c r="C53" s="94">
        <v>256.30893347078865</v>
      </c>
      <c r="D53" s="94">
        <v>172.30970967617154</v>
      </c>
      <c r="E53" s="94">
        <v>119.44840441173032</v>
      </c>
      <c r="F53" s="94">
        <v>85.443237189574035</v>
      </c>
      <c r="G53" s="94">
        <v>63.066158632794966</v>
      </c>
      <c r="H53" s="94"/>
      <c r="I53" s="94"/>
      <c r="J53" s="94"/>
      <c r="K53" s="91"/>
      <c r="L53" s="91">
        <v>26</v>
      </c>
      <c r="M53" s="94">
        <v>10.038185313571198</v>
      </c>
      <c r="N53" s="94">
        <v>8.0069762850712092</v>
      </c>
      <c r="O53" s="94">
        <v>6.4596092792284949</v>
      </c>
      <c r="P53" s="94">
        <v>5.2882553045453289</v>
      </c>
      <c r="Q53" s="94">
        <v>4.403537667011804</v>
      </c>
      <c r="R53" s="94"/>
      <c r="S53" s="94"/>
      <c r="T53" s="94"/>
      <c r="U53" s="91"/>
      <c r="V53" s="91">
        <v>26</v>
      </c>
      <c r="W53" s="94">
        <v>0.85191037421510962</v>
      </c>
      <c r="X53" s="94">
        <v>0.68189191902337554</v>
      </c>
      <c r="Y53" s="94">
        <v>0.55212097745399769</v>
      </c>
      <c r="Z53" s="94">
        <v>0.45370559995979526</v>
      </c>
      <c r="AA53" s="94">
        <v>0.37925664443437812</v>
      </c>
      <c r="AB53" s="94"/>
      <c r="AC53" s="94"/>
      <c r="AD53" s="94"/>
      <c r="AE53" s="91"/>
      <c r="AF53" s="91">
        <v>26</v>
      </c>
      <c r="AG53" s="94">
        <v>24.378015842921055</v>
      </c>
      <c r="AH53" s="94">
        <v>45.372826486625257</v>
      </c>
      <c r="AI53" s="94">
        <v>94.459262885168997</v>
      </c>
      <c r="AJ53" s="94">
        <v>197.89161627892503</v>
      </c>
      <c r="AK53" s="94">
        <v>370.37655202426345</v>
      </c>
      <c r="AL53" s="94"/>
      <c r="AM53" s="94"/>
      <c r="AN53" s="94"/>
      <c r="AO53" s="91"/>
      <c r="AP53" s="91">
        <v>26</v>
      </c>
      <c r="AQ53" s="94">
        <v>1.6379561979508899</v>
      </c>
      <c r="AR53" s="94">
        <v>3.0815336631422015</v>
      </c>
      <c r="AS53" s="94">
        <v>6.5869408163988563</v>
      </c>
      <c r="AT53" s="94">
        <v>14.693683767175239</v>
      </c>
      <c r="AU53" s="94">
        <v>31.570276999350327</v>
      </c>
      <c r="AV53" s="94"/>
      <c r="AW53" s="94"/>
      <c r="AX53" s="94"/>
      <c r="AY53" s="94"/>
      <c r="AZ53" s="91">
        <v>26</v>
      </c>
      <c r="BA53" s="94">
        <v>0.13967847353701809</v>
      </c>
      <c r="BB53" s="94">
        <v>0.26296230984994579</v>
      </c>
      <c r="BC53" s="94">
        <v>0.56303866597470009</v>
      </c>
      <c r="BD53" s="94">
        <v>1.2608781988509294</v>
      </c>
      <c r="BE53" s="94">
        <v>2.7312161667264241</v>
      </c>
      <c r="BF53" s="94"/>
      <c r="BG53" s="94"/>
      <c r="BH53" s="94"/>
      <c r="BI53" s="91"/>
      <c r="BJ53" s="91">
        <v>26</v>
      </c>
      <c r="BK53" s="94">
        <v>291.27659290632596</v>
      </c>
      <c r="BL53" s="94">
        <v>298.85212323974895</v>
      </c>
      <c r="BM53" s="94">
        <v>317.12455557660036</v>
      </c>
      <c r="BN53" s="94">
        <v>358.67611905138915</v>
      </c>
      <c r="BO53" s="94">
        <v>441.34228951538773</v>
      </c>
      <c r="BP53" s="94"/>
      <c r="BQ53" s="94"/>
      <c r="BR53" s="94"/>
      <c r="BS53" s="94"/>
      <c r="BT53" s="91">
        <v>26</v>
      </c>
      <c r="BU53" s="94">
        <v>19.570842177767954</v>
      </c>
      <c r="BV53" s="94">
        <v>20.296793243336353</v>
      </c>
      <c r="BW53" s="94">
        <v>22.114090404762521</v>
      </c>
      <c r="BX53" s="94">
        <v>26.632120992687454</v>
      </c>
      <c r="BY53" s="94">
        <v>37.619277611870757</v>
      </c>
      <c r="BZ53" s="94"/>
      <c r="CA53" s="94"/>
      <c r="CB53" s="94"/>
      <c r="CC53" s="94"/>
      <c r="CD53" s="91">
        <v>26</v>
      </c>
      <c r="CE53" s="94">
        <v>1.6689245809163451</v>
      </c>
      <c r="CF53" s="94">
        <v>1.7320244453770242</v>
      </c>
      <c r="CG53" s="94">
        <v>1.8902686858432314</v>
      </c>
      <c r="CH53" s="94">
        <v>2.2853262177763121</v>
      </c>
      <c r="CI53" s="94">
        <v>3.2545289100955692</v>
      </c>
      <c r="CJ53" s="94"/>
      <c r="CK53" s="94"/>
      <c r="CL53" s="94"/>
      <c r="CM53" s="91">
        <v>26</v>
      </c>
      <c r="CN53" s="94">
        <v>266.8985770634049</v>
      </c>
      <c r="CO53" s="94">
        <v>253.47929675312369</v>
      </c>
      <c r="CP53" s="94">
        <v>222.66529269143138</v>
      </c>
      <c r="CQ53" s="94">
        <v>160.78450277246409</v>
      </c>
      <c r="CR53" s="94">
        <v>70.965737491124315</v>
      </c>
      <c r="CS53" s="94"/>
      <c r="CT53" s="94"/>
      <c r="CU53" s="94"/>
      <c r="CV53" s="94"/>
      <c r="CW53" s="91">
        <v>26</v>
      </c>
      <c r="CX53" s="94">
        <v>17.932885979817065</v>
      </c>
      <c r="CY53" s="94">
        <v>17.21525958019415</v>
      </c>
      <c r="CZ53" s="94">
        <v>15.527149588363667</v>
      </c>
      <c r="DA53" s="94">
        <v>11.938437225512216</v>
      </c>
      <c r="DB53" s="94">
        <v>6.0490006125204321</v>
      </c>
      <c r="DC53" s="94"/>
      <c r="DD53" s="94"/>
      <c r="DE53" s="94"/>
      <c r="DF53" s="91"/>
      <c r="DG53" s="91">
        <v>26</v>
      </c>
      <c r="DH53" s="94">
        <v>1.5292461073793271</v>
      </c>
      <c r="DI53" s="94">
        <v>1.4690621355270783</v>
      </c>
      <c r="DJ53" s="94">
        <v>1.3272300198685314</v>
      </c>
      <c r="DK53" s="94">
        <v>1.0244480189253828</v>
      </c>
      <c r="DL53" s="94">
        <v>0.52331274336914513</v>
      </c>
      <c r="DM53" s="90"/>
      <c r="DN53" s="94"/>
      <c r="DO53" s="94"/>
      <c r="DP53" s="94"/>
      <c r="DQ53" s="94"/>
      <c r="DR53" s="94"/>
      <c r="DS53" s="94"/>
      <c r="DT53" s="94"/>
      <c r="DU53" s="91"/>
      <c r="DV53" s="94"/>
      <c r="DW53" s="94"/>
      <c r="DX53" s="94"/>
      <c r="DY53" s="94"/>
      <c r="DZ53" s="94"/>
      <c r="EA53" s="94"/>
      <c r="EB53" s="94"/>
      <c r="EC53" s="94"/>
      <c r="ED53" s="94"/>
      <c r="EE53" s="91"/>
      <c r="EF53" s="94"/>
      <c r="EG53" s="94"/>
      <c r="EH53" s="94"/>
      <c r="EI53" s="94"/>
      <c r="EJ53" s="94"/>
      <c r="EK53" s="94"/>
      <c r="EL53" s="94"/>
      <c r="EM53" s="94"/>
      <c r="EN53" s="91"/>
      <c r="EO53" s="91"/>
      <c r="EP53" s="94"/>
      <c r="EQ53" s="94"/>
      <c r="ER53" s="94"/>
      <c r="ES53" s="94"/>
      <c r="ET53" s="94"/>
      <c r="EU53" s="90"/>
    </row>
    <row r="54" spans="2:151">
      <c r="B54" s="91">
        <v>27</v>
      </c>
      <c r="C54" s="94">
        <v>263.06227083745273</v>
      </c>
      <c r="D54" s="94">
        <v>178.15833715784478</v>
      </c>
      <c r="E54" s="94">
        <v>124.30867321264493</v>
      </c>
      <c r="F54" s="94">
        <v>89.413362022219729</v>
      </c>
      <c r="G54" s="94">
        <v>66.294959348287335</v>
      </c>
      <c r="H54" s="94"/>
      <c r="I54" s="94"/>
      <c r="J54" s="94"/>
      <c r="K54" s="91"/>
      <c r="L54" s="91">
        <v>27</v>
      </c>
      <c r="M54" s="94">
        <v>10.397089991818667</v>
      </c>
      <c r="N54" s="94">
        <v>8.3376689776753778</v>
      </c>
      <c r="O54" s="94">
        <v>6.7597570606189139</v>
      </c>
      <c r="P54" s="94">
        <v>5.5581023137025509</v>
      </c>
      <c r="Q54" s="94">
        <v>4.6449930400732518</v>
      </c>
      <c r="R54" s="94"/>
      <c r="S54" s="94"/>
      <c r="T54" s="94"/>
      <c r="U54" s="91"/>
      <c r="V54" s="91">
        <v>27</v>
      </c>
      <c r="W54" s="94">
        <v>0.88251896097183646</v>
      </c>
      <c r="X54" s="94">
        <v>0.71016601835628412</v>
      </c>
      <c r="Y54" s="94">
        <v>0.57785844255980556</v>
      </c>
      <c r="Z54" s="94">
        <v>0.47691913497290717</v>
      </c>
      <c r="AA54" s="94">
        <v>0.40009899460620119</v>
      </c>
      <c r="AB54" s="94"/>
      <c r="AC54" s="94"/>
      <c r="AD54" s="94"/>
      <c r="AE54" s="91"/>
      <c r="AF54" s="91">
        <v>27</v>
      </c>
      <c r="AG54" s="94">
        <v>25.473566656275384</v>
      </c>
      <c r="AH54" s="94">
        <v>47.726560664096056</v>
      </c>
      <c r="AI54" s="94">
        <v>99.398202530606966</v>
      </c>
      <c r="AJ54" s="94">
        <v>206.53877484457004</v>
      </c>
      <c r="AK54" s="94">
        <v>379.49665988694863</v>
      </c>
      <c r="AL54" s="94"/>
      <c r="AM54" s="94"/>
      <c r="AN54" s="94"/>
      <c r="AO54" s="91"/>
      <c r="AP54" s="91">
        <v>27</v>
      </c>
      <c r="AQ54" s="94">
        <v>1.6814135390856355</v>
      </c>
      <c r="AR54" s="94">
        <v>3.1865325145725669</v>
      </c>
      <c r="AS54" s="94">
        <v>6.8253700348582704</v>
      </c>
      <c r="AT54" s="94">
        <v>15.154820522375077</v>
      </c>
      <c r="AU54" s="94">
        <v>32.153165203480619</v>
      </c>
      <c r="AV54" s="94"/>
      <c r="AW54" s="94"/>
      <c r="AX54" s="94"/>
      <c r="AY54" s="94"/>
      <c r="AZ54" s="91">
        <v>27</v>
      </c>
      <c r="BA54" s="94">
        <v>0.14338731965286247</v>
      </c>
      <c r="BB54" s="94">
        <v>0.27193601451097915</v>
      </c>
      <c r="BC54" s="94">
        <v>0.5834856946490069</v>
      </c>
      <c r="BD54" s="94">
        <v>1.3007368968853628</v>
      </c>
      <c r="BE54" s="94">
        <v>2.7824286113558383</v>
      </c>
      <c r="BF54" s="94"/>
      <c r="BG54" s="94"/>
      <c r="BH54" s="94"/>
      <c r="BI54" s="91"/>
      <c r="BJ54" s="91">
        <v>27</v>
      </c>
      <c r="BK54" s="94">
        <v>278.56713685568769</v>
      </c>
      <c r="BL54" s="94">
        <v>286.78168053721924</v>
      </c>
      <c r="BM54" s="94">
        <v>306.52144640081792</v>
      </c>
      <c r="BN54" s="94">
        <v>351.01971415746232</v>
      </c>
      <c r="BO54" s="94">
        <v>437.96296868247708</v>
      </c>
      <c r="BP54" s="94"/>
      <c r="BQ54" s="94"/>
      <c r="BR54" s="94"/>
      <c r="BS54" s="94"/>
      <c r="BT54" s="91">
        <v>27</v>
      </c>
      <c r="BU54" s="94">
        <v>18.387160375835627</v>
      </c>
      <c r="BV54" s="94">
        <v>19.147391659903928</v>
      </c>
      <c r="BW54" s="94">
        <v>21.047888614095875</v>
      </c>
      <c r="BX54" s="94">
        <v>25.756135969505088</v>
      </c>
      <c r="BY54" s="94">
        <v>37.10677108264791</v>
      </c>
      <c r="BZ54" s="94"/>
      <c r="CA54" s="94"/>
      <c r="CB54" s="94"/>
      <c r="CC54" s="94"/>
      <c r="CD54" s="91">
        <v>27</v>
      </c>
      <c r="CE54" s="94">
        <v>1.5680173740911647</v>
      </c>
      <c r="CF54" s="94">
        <v>1.6340223589318912</v>
      </c>
      <c r="CG54" s="94">
        <v>1.7993371562521698</v>
      </c>
      <c r="CH54" s="94">
        <v>2.2106468583556058</v>
      </c>
      <c r="CI54" s="94">
        <v>3.2110972864411615</v>
      </c>
      <c r="CJ54" s="94"/>
      <c r="CK54" s="94"/>
      <c r="CL54" s="94"/>
      <c r="CM54" s="91">
        <v>27</v>
      </c>
      <c r="CN54" s="94">
        <v>253.09357019941231</v>
      </c>
      <c r="CO54" s="94">
        <v>239.05511987312318</v>
      </c>
      <c r="CP54" s="94">
        <v>207.12324387021096</v>
      </c>
      <c r="CQ54" s="94">
        <v>144.48093931289227</v>
      </c>
      <c r="CR54" s="94">
        <v>58.466308795528434</v>
      </c>
      <c r="CS54" s="94"/>
      <c r="CT54" s="94"/>
      <c r="CU54" s="94"/>
      <c r="CV54" s="94"/>
      <c r="CW54" s="91">
        <v>27</v>
      </c>
      <c r="CX54" s="94">
        <v>16.705746836749992</v>
      </c>
      <c r="CY54" s="94">
        <v>15.960859145331362</v>
      </c>
      <c r="CZ54" s="94">
        <v>14.222518579237605</v>
      </c>
      <c r="DA54" s="94">
        <v>10.601315447130013</v>
      </c>
      <c r="DB54" s="94">
        <v>4.9536058791672879</v>
      </c>
      <c r="DC54" s="94"/>
      <c r="DD54" s="94"/>
      <c r="DE54" s="94"/>
      <c r="DF54" s="91"/>
      <c r="DG54" s="91">
        <v>27</v>
      </c>
      <c r="DH54" s="94">
        <v>1.4246300544383022</v>
      </c>
      <c r="DI54" s="94">
        <v>1.3620863444209119</v>
      </c>
      <c r="DJ54" s="94">
        <v>1.2158514616031628</v>
      </c>
      <c r="DK54" s="94">
        <v>0.90990996147024295</v>
      </c>
      <c r="DL54" s="94">
        <v>0.42866867508532325</v>
      </c>
      <c r="DM54" s="90"/>
      <c r="DN54" s="94"/>
      <c r="DO54" s="94"/>
      <c r="DP54" s="94"/>
      <c r="DQ54" s="94"/>
      <c r="DR54" s="94"/>
      <c r="DS54" s="94"/>
      <c r="DT54" s="94"/>
      <c r="DU54" s="91"/>
      <c r="DV54" s="94"/>
      <c r="DW54" s="94"/>
      <c r="DX54" s="94"/>
      <c r="DY54" s="94"/>
      <c r="DZ54" s="94"/>
      <c r="EA54" s="94"/>
      <c r="EB54" s="94"/>
      <c r="EC54" s="94"/>
      <c r="ED54" s="94"/>
      <c r="EE54" s="91"/>
      <c r="EF54" s="94"/>
      <c r="EG54" s="94"/>
      <c r="EH54" s="94"/>
      <c r="EI54" s="94"/>
      <c r="EJ54" s="94"/>
      <c r="EK54" s="94"/>
      <c r="EL54" s="94"/>
      <c r="EM54" s="94"/>
      <c r="EN54" s="91"/>
      <c r="EO54" s="91"/>
      <c r="EP54" s="94"/>
      <c r="EQ54" s="94"/>
      <c r="ER54" s="94"/>
      <c r="ES54" s="94"/>
      <c r="ET54" s="94"/>
      <c r="EU54" s="90"/>
    </row>
    <row r="55" spans="2:151">
      <c r="B55" s="91">
        <v>28</v>
      </c>
      <c r="C55" s="94">
        <v>269.98320192854544</v>
      </c>
      <c r="D55" s="94">
        <v>184.19963974591212</v>
      </c>
      <c r="E55" s="94">
        <v>129.36614632518217</v>
      </c>
      <c r="F55" s="94">
        <v>93.57259705453302</v>
      </c>
      <c r="G55" s="94">
        <v>69.698286500107116</v>
      </c>
      <c r="H55" s="94"/>
      <c r="I55" s="94"/>
      <c r="J55" s="94"/>
      <c r="K55" s="91"/>
      <c r="L55" s="91">
        <v>28</v>
      </c>
      <c r="M55" s="94">
        <v>10.771791041602985</v>
      </c>
      <c r="N55" s="94">
        <v>8.6842343713630736</v>
      </c>
      <c r="O55" s="94">
        <v>7.0756411046386942</v>
      </c>
      <c r="P55" s="94">
        <v>5.8433384518330271</v>
      </c>
      <c r="Q55" s="94">
        <v>4.9013141863774949</v>
      </c>
      <c r="R55" s="94"/>
      <c r="S55" s="94"/>
      <c r="T55" s="94"/>
      <c r="U55" s="91"/>
      <c r="V55" s="91">
        <v>28</v>
      </c>
      <c r="W55" s="94">
        <v>0.91448577883512128</v>
      </c>
      <c r="X55" s="94">
        <v>0.73980676478617402</v>
      </c>
      <c r="Y55" s="94">
        <v>0.6049532678507582</v>
      </c>
      <c r="Z55" s="94">
        <v>0.50146308274882745</v>
      </c>
      <c r="AA55" s="94">
        <v>0.42222990151031331</v>
      </c>
      <c r="AB55" s="94"/>
      <c r="AC55" s="94"/>
      <c r="AD55" s="94"/>
      <c r="AE55" s="91"/>
      <c r="AF55" s="91">
        <v>28</v>
      </c>
      <c r="AG55" s="94">
        <v>26.596808633413126</v>
      </c>
      <c r="AH55" s="94">
        <v>50.144442902051736</v>
      </c>
      <c r="AI55" s="94">
        <v>104.41650950065468</v>
      </c>
      <c r="AJ55" s="94">
        <v>215.02600888628032</v>
      </c>
      <c r="AK55" s="94">
        <v>387.67581825932319</v>
      </c>
      <c r="AL55" s="94"/>
      <c r="AM55" s="94"/>
      <c r="AN55" s="94"/>
      <c r="AO55" s="91"/>
      <c r="AP55" s="91">
        <v>28</v>
      </c>
      <c r="AQ55" s="94">
        <v>1.7267085271418834</v>
      </c>
      <c r="AR55" s="94">
        <v>3.2953689820424175</v>
      </c>
      <c r="AS55" s="94">
        <v>7.0694168865554659</v>
      </c>
      <c r="AT55" s="94">
        <v>15.612064458241836</v>
      </c>
      <c r="AU55" s="94">
        <v>32.684246218646038</v>
      </c>
      <c r="AV55" s="94"/>
      <c r="AW55" s="94"/>
      <c r="AX55" s="94"/>
      <c r="AY55" s="94"/>
      <c r="AZ55" s="91">
        <v>28</v>
      </c>
      <c r="BA55" s="94">
        <v>0.14725316266301333</v>
      </c>
      <c r="BB55" s="94">
        <v>0.28123865049810531</v>
      </c>
      <c r="BC55" s="94">
        <v>0.60441930895155249</v>
      </c>
      <c r="BD55" s="94">
        <v>1.3402765598847957</v>
      </c>
      <c r="BE55" s="94">
        <v>2.8291144734150087</v>
      </c>
      <c r="BF55" s="94"/>
      <c r="BG55" s="94"/>
      <c r="BH55" s="94"/>
      <c r="BI55" s="91"/>
      <c r="BJ55" s="91">
        <v>28</v>
      </c>
      <c r="BK55" s="94">
        <v>266.51506208428714</v>
      </c>
      <c r="BL55" s="94">
        <v>275.3981034004039</v>
      </c>
      <c r="BM55" s="94">
        <v>296.65843478795068</v>
      </c>
      <c r="BN55" s="94">
        <v>344.13966942827699</v>
      </c>
      <c r="BO55" s="94">
        <v>435.17885873983289</v>
      </c>
      <c r="BP55" s="94"/>
      <c r="BQ55" s="94"/>
      <c r="BR55" s="94"/>
      <c r="BS55" s="94"/>
      <c r="BT55" s="91">
        <v>28</v>
      </c>
      <c r="BU55" s="94">
        <v>17.302595836049036</v>
      </c>
      <c r="BV55" s="94">
        <v>18.098483403868229</v>
      </c>
      <c r="BW55" s="94">
        <v>20.084967008171279</v>
      </c>
      <c r="BX55" s="94">
        <v>24.986422477821023</v>
      </c>
      <c r="BY55" s="94">
        <v>36.689141541161938</v>
      </c>
      <c r="BZ55" s="94"/>
      <c r="CA55" s="94"/>
      <c r="CB55" s="94"/>
      <c r="CC55" s="94"/>
      <c r="CD55" s="91">
        <v>28</v>
      </c>
      <c r="CE55" s="94">
        <v>1.475559956465512</v>
      </c>
      <c r="CF55" s="94">
        <v>1.5445897185727466</v>
      </c>
      <c r="CG55" s="94">
        <v>1.7172196907047361</v>
      </c>
      <c r="CH55" s="94">
        <v>2.1450536828089324</v>
      </c>
      <c r="CI55" s="94">
        <v>3.175774061206817</v>
      </c>
      <c r="CJ55" s="94"/>
      <c r="CK55" s="94"/>
      <c r="CL55" s="94"/>
      <c r="CM55" s="91">
        <v>28</v>
      </c>
      <c r="CN55" s="94">
        <v>239.918253450874</v>
      </c>
      <c r="CO55" s="94">
        <v>225.25366049835216</v>
      </c>
      <c r="CP55" s="94">
        <v>192.24192528729603</v>
      </c>
      <c r="CQ55" s="94">
        <v>129.11366054199664</v>
      </c>
      <c r="CR55" s="94">
        <v>47.503040480509675</v>
      </c>
      <c r="CS55" s="94"/>
      <c r="CT55" s="94"/>
      <c r="CU55" s="94"/>
      <c r="CV55" s="94"/>
      <c r="CW55" s="91">
        <v>28</v>
      </c>
      <c r="CX55" s="94">
        <v>15.575887308907154</v>
      </c>
      <c r="CY55" s="94">
        <v>14.803114421825812</v>
      </c>
      <c r="CZ55" s="94">
        <v>13.015550121615814</v>
      </c>
      <c r="DA55" s="94">
        <v>9.3743580195791854</v>
      </c>
      <c r="DB55" s="94">
        <v>4.0048953225159014</v>
      </c>
      <c r="DC55" s="94"/>
      <c r="DD55" s="94"/>
      <c r="DE55" s="94"/>
      <c r="DF55" s="91"/>
      <c r="DG55" s="91">
        <v>28</v>
      </c>
      <c r="DH55" s="94">
        <v>1.3283067938024986</v>
      </c>
      <c r="DI55" s="94">
        <v>1.2633510680746414</v>
      </c>
      <c r="DJ55" s="94">
        <v>1.1128003817531835</v>
      </c>
      <c r="DK55" s="94">
        <v>0.80477712292413672</v>
      </c>
      <c r="DL55" s="94">
        <v>0.34665958779180833</v>
      </c>
      <c r="DM55" s="90"/>
      <c r="DN55" s="94"/>
      <c r="DO55" s="94"/>
      <c r="DP55" s="94"/>
      <c r="DQ55" s="94"/>
      <c r="DR55" s="94"/>
      <c r="DS55" s="94"/>
      <c r="DT55" s="94"/>
      <c r="DU55" s="91"/>
      <c r="DV55" s="94"/>
      <c r="DW55" s="94"/>
      <c r="DX55" s="94"/>
      <c r="DY55" s="94"/>
      <c r="DZ55" s="94"/>
      <c r="EA55" s="94"/>
      <c r="EB55" s="94"/>
      <c r="EC55" s="94"/>
      <c r="ED55" s="94"/>
      <c r="EE55" s="91"/>
      <c r="EF55" s="94"/>
      <c r="EG55" s="94"/>
      <c r="EH55" s="94"/>
      <c r="EI55" s="94"/>
      <c r="EJ55" s="94"/>
      <c r="EK55" s="94"/>
      <c r="EL55" s="94"/>
      <c r="EM55" s="94"/>
      <c r="EN55" s="91"/>
      <c r="EO55" s="91"/>
      <c r="EP55" s="94"/>
      <c r="EQ55" s="94"/>
      <c r="ER55" s="94"/>
      <c r="ES55" s="94"/>
      <c r="ET55" s="94"/>
      <c r="EU55" s="90"/>
    </row>
    <row r="56" spans="2:151">
      <c r="B56" s="91">
        <v>29</v>
      </c>
      <c r="C56" s="94">
        <v>277.07780893484448</v>
      </c>
      <c r="D56" s="94">
        <v>190.44230967984333</v>
      </c>
      <c r="E56" s="94">
        <v>134.63155894166457</v>
      </c>
      <c r="F56" s="94">
        <v>97.933045863762729</v>
      </c>
      <c r="G56" s="94">
        <v>73.289003394602759</v>
      </c>
      <c r="H56" s="94"/>
      <c r="I56" s="94"/>
      <c r="J56" s="94"/>
      <c r="K56" s="91"/>
      <c r="L56" s="91">
        <v>29</v>
      </c>
      <c r="M56" s="94">
        <v>11.16334170460795</v>
      </c>
      <c r="N56" s="94">
        <v>9.0477853598781888</v>
      </c>
      <c r="O56" s="94">
        <v>7.4084358893757791</v>
      </c>
      <c r="P56" s="94">
        <v>6.1451979025887278</v>
      </c>
      <c r="Q56" s="94">
        <v>5.1737895808674876</v>
      </c>
      <c r="R56" s="94"/>
      <c r="S56" s="94"/>
      <c r="T56" s="94"/>
      <c r="U56" s="91"/>
      <c r="V56" s="91">
        <v>29</v>
      </c>
      <c r="W56" s="94">
        <v>0.94790216771818281</v>
      </c>
      <c r="X56" s="94">
        <v>0.7709107357445526</v>
      </c>
      <c r="Y56" s="94">
        <v>0.63350746905782451</v>
      </c>
      <c r="Z56" s="94">
        <v>0.52744478279023177</v>
      </c>
      <c r="AA56" s="94">
        <v>0.44576161651720558</v>
      </c>
      <c r="AB56" s="94"/>
      <c r="AC56" s="94"/>
      <c r="AD56" s="94"/>
      <c r="AE56" s="91"/>
      <c r="AF56" s="91">
        <v>29</v>
      </c>
      <c r="AG56" s="94">
        <v>27.748404782009544</v>
      </c>
      <c r="AH56" s="94">
        <v>52.628680749944699</v>
      </c>
      <c r="AI56" s="94">
        <v>109.50450365713024</v>
      </c>
      <c r="AJ56" s="94">
        <v>223.31018271435303</v>
      </c>
      <c r="AK56" s="94">
        <v>394.9057877799998</v>
      </c>
      <c r="AL56" s="94"/>
      <c r="AM56" s="94"/>
      <c r="AN56" s="94"/>
      <c r="AO56" s="91"/>
      <c r="AP56" s="91">
        <v>29</v>
      </c>
      <c r="AQ56" s="94">
        <v>1.7738428651342819</v>
      </c>
      <c r="AR56" s="94">
        <v>3.4081753502009535</v>
      </c>
      <c r="AS56" s="94">
        <v>7.3186384122717847</v>
      </c>
      <c r="AT56" s="94">
        <v>16.062960847553779</v>
      </c>
      <c r="AU56" s="94">
        <v>33.160985580576131</v>
      </c>
      <c r="AV56" s="94"/>
      <c r="AW56" s="94"/>
      <c r="AX56" s="94"/>
      <c r="AY56" s="94"/>
      <c r="AZ56" s="91">
        <v>29</v>
      </c>
      <c r="BA56" s="94">
        <v>0.15127616828596122</v>
      </c>
      <c r="BB56" s="94">
        <v>0.29088162893699876</v>
      </c>
      <c r="BC56" s="94">
        <v>0.62580183904755249</v>
      </c>
      <c r="BD56" s="94">
        <v>1.3792843467555373</v>
      </c>
      <c r="BE56" s="94">
        <v>2.8710437822659913</v>
      </c>
      <c r="BF56" s="94"/>
      <c r="BG56" s="94"/>
      <c r="BH56" s="94"/>
      <c r="BI56" s="91"/>
      <c r="BJ56" s="91">
        <v>29</v>
      </c>
      <c r="BK56" s="94">
        <v>255.09038334853119</v>
      </c>
      <c r="BL56" s="94">
        <v>264.671738614768</v>
      </c>
      <c r="BM56" s="94">
        <v>287.50405739331757</v>
      </c>
      <c r="BN56" s="94">
        <v>337.99139987865806</v>
      </c>
      <c r="BO56" s="94">
        <v>432.91680919314189</v>
      </c>
      <c r="BP56" s="94"/>
      <c r="BQ56" s="94"/>
      <c r="BR56" s="94"/>
      <c r="BS56" s="94"/>
      <c r="BT56" s="91">
        <v>29</v>
      </c>
      <c r="BU56" s="94">
        <v>16.306892595156654</v>
      </c>
      <c r="BV56" s="94">
        <v>17.139850032106875</v>
      </c>
      <c r="BW56" s="94">
        <v>19.21508401801443</v>
      </c>
      <c r="BX56" s="94">
        <v>24.312114015890884</v>
      </c>
      <c r="BY56" s="94">
        <v>36.352842909561105</v>
      </c>
      <c r="BZ56" s="94"/>
      <c r="CA56" s="94"/>
      <c r="CB56" s="94"/>
      <c r="CC56" s="94"/>
      <c r="CD56" s="91">
        <v>29</v>
      </c>
      <c r="CE56" s="94">
        <v>1.3906779889769263</v>
      </c>
      <c r="CF56" s="94">
        <v>1.4628553360029297</v>
      </c>
      <c r="CG56" s="94">
        <v>1.6430426315041879</v>
      </c>
      <c r="CH56" s="94">
        <v>2.0876175081856703</v>
      </c>
      <c r="CI56" s="94">
        <v>3.1473914835728602</v>
      </c>
      <c r="CJ56" s="94"/>
      <c r="CK56" s="94"/>
      <c r="CL56" s="94"/>
      <c r="CM56" s="91">
        <v>29</v>
      </c>
      <c r="CN56" s="94">
        <v>227.34197856652165</v>
      </c>
      <c r="CO56" s="94">
        <v>212.04305786482331</v>
      </c>
      <c r="CP56" s="94">
        <v>177.99955373618735</v>
      </c>
      <c r="CQ56" s="94">
        <v>114.68121716430501</v>
      </c>
      <c r="CR56" s="94">
        <v>38.011021413142103</v>
      </c>
      <c r="CS56" s="94"/>
      <c r="CT56" s="94"/>
      <c r="CU56" s="94"/>
      <c r="CV56" s="94"/>
      <c r="CW56" s="91">
        <v>29</v>
      </c>
      <c r="CX56" s="94">
        <v>14.533049730022372</v>
      </c>
      <c r="CY56" s="94">
        <v>13.731674681905922</v>
      </c>
      <c r="CZ56" s="94">
        <v>11.896445605742645</v>
      </c>
      <c r="DA56" s="94">
        <v>8.2491531683371075</v>
      </c>
      <c r="DB56" s="94">
        <v>3.1918573289849705</v>
      </c>
      <c r="DC56" s="94"/>
      <c r="DD56" s="94"/>
      <c r="DE56" s="94"/>
      <c r="DF56" s="91"/>
      <c r="DG56" s="91">
        <v>29</v>
      </c>
      <c r="DH56" s="94">
        <v>1.2394018206909652</v>
      </c>
      <c r="DI56" s="94">
        <v>1.1719737070659308</v>
      </c>
      <c r="DJ56" s="94">
        <v>1.0172407924566353</v>
      </c>
      <c r="DK56" s="94">
        <v>0.70833316143013303</v>
      </c>
      <c r="DL56" s="94">
        <v>0.27634770130686881</v>
      </c>
      <c r="DM56" s="90"/>
      <c r="DN56" s="94"/>
      <c r="DO56" s="94"/>
      <c r="DP56" s="94"/>
      <c r="DQ56" s="94"/>
      <c r="DR56" s="94"/>
      <c r="DS56" s="94"/>
      <c r="DT56" s="94"/>
      <c r="DU56" s="91"/>
      <c r="DV56" s="94"/>
      <c r="DW56" s="94"/>
      <c r="DX56" s="94"/>
      <c r="DY56" s="94"/>
      <c r="DZ56" s="94"/>
      <c r="EA56" s="94"/>
      <c r="EB56" s="94"/>
      <c r="EC56" s="94"/>
      <c r="ED56" s="94"/>
      <c r="EE56" s="91"/>
      <c r="EF56" s="94"/>
      <c r="EG56" s="94"/>
      <c r="EH56" s="94"/>
      <c r="EI56" s="94"/>
      <c r="EJ56" s="94"/>
      <c r="EK56" s="94"/>
      <c r="EL56" s="94"/>
      <c r="EM56" s="94"/>
      <c r="EN56" s="91"/>
      <c r="EO56" s="91"/>
      <c r="EP56" s="94"/>
      <c r="EQ56" s="94"/>
      <c r="ER56" s="94"/>
      <c r="ES56" s="94"/>
      <c r="ET56" s="94"/>
      <c r="EU56" s="90"/>
    </row>
    <row r="57" spans="2:151">
      <c r="B57" s="91">
        <v>30</v>
      </c>
      <c r="C57" s="94">
        <v>284.3453099217287</v>
      </c>
      <c r="D57" s="94">
        <v>196.88748311650073</v>
      </c>
      <c r="E57" s="94">
        <v>140.10772127633064</v>
      </c>
      <c r="F57" s="94">
        <v>102.4987050253493</v>
      </c>
      <c r="G57" s="94">
        <v>77.071787544236713</v>
      </c>
      <c r="H57" s="94"/>
      <c r="I57" s="94"/>
      <c r="J57" s="94"/>
      <c r="K57" s="91"/>
      <c r="L57" s="91">
        <v>30</v>
      </c>
      <c r="M57" s="94">
        <v>11.57248369297233</v>
      </c>
      <c r="N57" s="94">
        <v>9.4290592479699704</v>
      </c>
      <c r="O57" s="94">
        <v>7.7588744733895378</v>
      </c>
      <c r="P57" s="94">
        <v>6.4644068197860056</v>
      </c>
      <c r="Q57" s="94">
        <v>5.4631329836072471</v>
      </c>
      <c r="R57" s="94"/>
      <c r="S57" s="94"/>
      <c r="T57" s="94"/>
      <c r="U57" s="91"/>
      <c r="V57" s="91">
        <v>30</v>
      </c>
      <c r="W57" s="94">
        <v>0.98283306564705963</v>
      </c>
      <c r="X57" s="94">
        <v>0.80354255804101749</v>
      </c>
      <c r="Y57" s="94">
        <v>0.66358536578291083</v>
      </c>
      <c r="Z57" s="94">
        <v>0.55492801772349631</v>
      </c>
      <c r="AA57" s="94">
        <v>0.47075691742756587</v>
      </c>
      <c r="AB57" s="94"/>
      <c r="AC57" s="94"/>
      <c r="AD57" s="94"/>
      <c r="AE57" s="91"/>
      <c r="AF57" s="91">
        <v>30</v>
      </c>
      <c r="AG57" s="94">
        <v>28.930589395138497</v>
      </c>
      <c r="AH57" s="94">
        <v>55.177237043026921</v>
      </c>
      <c r="AI57" s="94">
        <v>114.65293874065354</v>
      </c>
      <c r="AJ57" s="94">
        <v>231.34442168454194</v>
      </c>
      <c r="AK57" s="94">
        <v>401.19571679570265</v>
      </c>
      <c r="AL57" s="94"/>
      <c r="AM57" s="94"/>
      <c r="AN57" s="94"/>
      <c r="AO57" s="91"/>
      <c r="AP57" s="91">
        <v>30</v>
      </c>
      <c r="AQ57" s="94">
        <v>1.8229225046216722</v>
      </c>
      <c r="AR57" s="94">
        <v>3.5248154275776118</v>
      </c>
      <c r="AS57" s="94">
        <v>7.572642075822074</v>
      </c>
      <c r="AT57" s="94">
        <v>16.504723001491875</v>
      </c>
      <c r="AU57" s="94">
        <v>33.581973941667954</v>
      </c>
      <c r="AV57" s="94"/>
      <c r="AW57" s="94"/>
      <c r="AX57" s="94"/>
      <c r="AY57" s="94"/>
      <c r="AZ57" s="91">
        <v>30</v>
      </c>
      <c r="BA57" s="94">
        <v>0.15546540152453545</v>
      </c>
      <c r="BB57" s="94">
        <v>0.30085341581293917</v>
      </c>
      <c r="BC57" s="94">
        <v>0.6475999137799443</v>
      </c>
      <c r="BD57" s="94">
        <v>1.4175183183975371</v>
      </c>
      <c r="BE57" s="94">
        <v>2.9080858946153718</v>
      </c>
      <c r="BF57" s="94"/>
      <c r="BG57" s="94"/>
      <c r="BH57" s="94"/>
      <c r="BI57" s="91"/>
      <c r="BJ57" s="91">
        <v>30</v>
      </c>
      <c r="BK57" s="94">
        <v>244.26457484536354</v>
      </c>
      <c r="BL57" s="94">
        <v>254.57445014501451</v>
      </c>
      <c r="BM57" s="94">
        <v>279.02788816778485</v>
      </c>
      <c r="BN57" s="94">
        <v>332.5303895375007</v>
      </c>
      <c r="BO57" s="94">
        <v>431.10676055442087</v>
      </c>
      <c r="BP57" s="94"/>
      <c r="BQ57" s="94"/>
      <c r="BR57" s="94"/>
      <c r="BS57" s="94"/>
      <c r="BT57" s="91">
        <v>30</v>
      </c>
      <c r="BU57" s="94">
        <v>15.391162084042511</v>
      </c>
      <c r="BV57" s="94">
        <v>16.262647378274902</v>
      </c>
      <c r="BW57" s="94">
        <v>18.429342932471435</v>
      </c>
      <c r="BX57" s="94">
        <v>23.72359760797881</v>
      </c>
      <c r="BY57" s="94">
        <v>36.085669395088921</v>
      </c>
      <c r="BZ57" s="94"/>
      <c r="CA57" s="94"/>
      <c r="CB57" s="94"/>
      <c r="CC57" s="94"/>
      <c r="CD57" s="91">
        <v>30</v>
      </c>
      <c r="CE57" s="94">
        <v>1.3126137766462391</v>
      </c>
      <c r="CF57" s="94">
        <v>1.3880650248055053</v>
      </c>
      <c r="CG57" s="94">
        <v>1.5760471410889838</v>
      </c>
      <c r="CH57" s="94">
        <v>2.0375158180214377</v>
      </c>
      <c r="CI57" s="94">
        <v>3.1248974925623303</v>
      </c>
      <c r="CJ57" s="94"/>
      <c r="CK57" s="94"/>
      <c r="CL57" s="94"/>
      <c r="CM57" s="91">
        <v>30</v>
      </c>
      <c r="CN57" s="94">
        <v>215.33398545022504</v>
      </c>
      <c r="CO57" s="94">
        <v>199.39721310198757</v>
      </c>
      <c r="CP57" s="94">
        <v>164.37494942713133</v>
      </c>
      <c r="CQ57" s="94">
        <v>101.18596785295874</v>
      </c>
      <c r="CR57" s="94">
        <v>29.911043758718236</v>
      </c>
      <c r="CS57" s="94"/>
      <c r="CT57" s="94"/>
      <c r="CU57" s="94"/>
      <c r="CV57" s="94"/>
      <c r="CW57" s="91">
        <v>30</v>
      </c>
      <c r="CX57" s="94">
        <v>13.568239579420839</v>
      </c>
      <c r="CY57" s="94">
        <v>12.737831950697291</v>
      </c>
      <c r="CZ57" s="94">
        <v>10.856700856649363</v>
      </c>
      <c r="DA57" s="94">
        <v>7.2188746064869367</v>
      </c>
      <c r="DB57" s="94">
        <v>2.5036954534209648</v>
      </c>
      <c r="DC57" s="94"/>
      <c r="DD57" s="94"/>
      <c r="DE57" s="94"/>
      <c r="DF57" s="91"/>
      <c r="DG57" s="91">
        <v>30</v>
      </c>
      <c r="DH57" s="94">
        <v>1.1571483751217038</v>
      </c>
      <c r="DI57" s="94">
        <v>1.0872116089925661</v>
      </c>
      <c r="DJ57" s="94">
        <v>0.9284472273090395</v>
      </c>
      <c r="DK57" s="94">
        <v>0.61999749962390072</v>
      </c>
      <c r="DL57" s="94">
        <v>0.21681159794695837</v>
      </c>
      <c r="DM57" s="90"/>
      <c r="DN57" s="94"/>
      <c r="DO57" s="94"/>
      <c r="DP57" s="94"/>
      <c r="DQ57" s="94"/>
      <c r="DR57" s="94"/>
      <c r="DS57" s="94"/>
      <c r="DT57" s="94"/>
      <c r="DU57" s="91"/>
      <c r="DV57" s="94"/>
      <c r="DW57" s="94"/>
      <c r="DX57" s="94"/>
      <c r="DY57" s="94"/>
      <c r="DZ57" s="94"/>
      <c r="EA57" s="94"/>
      <c r="EB57" s="94"/>
      <c r="EC57" s="94"/>
      <c r="ED57" s="94"/>
      <c r="EE57" s="91"/>
      <c r="EF57" s="94"/>
      <c r="EG57" s="94"/>
      <c r="EH57" s="94"/>
      <c r="EI57" s="94"/>
      <c r="EJ57" s="94"/>
      <c r="EK57" s="94"/>
      <c r="EL57" s="94"/>
      <c r="EM57" s="94"/>
      <c r="EN57" s="91"/>
      <c r="EO57" s="91"/>
      <c r="EP57" s="94"/>
      <c r="EQ57" s="94"/>
      <c r="ER57" s="94"/>
      <c r="ES57" s="94"/>
      <c r="ET57" s="94"/>
      <c r="EU57" s="90"/>
    </row>
    <row r="58" spans="2:151">
      <c r="B58" s="91">
        <v>31</v>
      </c>
      <c r="C58" s="94">
        <v>291.7921196940577</v>
      </c>
      <c r="D58" s="94">
        <v>203.54441499073317</v>
      </c>
      <c r="E58" s="94">
        <v>145.80620111804708</v>
      </c>
      <c r="F58" s="94">
        <v>107.28278073566422</v>
      </c>
      <c r="G58" s="94">
        <v>81.060846838150852</v>
      </c>
      <c r="H58" s="94"/>
      <c r="I58" s="94"/>
      <c r="J58" s="94"/>
      <c r="K58" s="91"/>
      <c r="L58" s="91">
        <v>31</v>
      </c>
      <c r="M58" s="94">
        <v>12.000430719675281</v>
      </c>
      <c r="N58" s="94">
        <v>9.8293382495476429</v>
      </c>
      <c r="O58" s="94">
        <v>8.1283105113623542</v>
      </c>
      <c r="P58" s="94">
        <v>6.8023894905095368</v>
      </c>
      <c r="Q58" s="94">
        <v>5.7708348116257646</v>
      </c>
      <c r="R58" s="94"/>
      <c r="S58" s="94"/>
      <c r="T58" s="94"/>
      <c r="U58" s="91"/>
      <c r="V58" s="91">
        <v>31</v>
      </c>
      <c r="W58" s="94">
        <v>1.0193839047661419</v>
      </c>
      <c r="X58" s="94">
        <v>0.8378136892116923</v>
      </c>
      <c r="Y58" s="94">
        <v>0.69530473126814563</v>
      </c>
      <c r="Z58" s="94">
        <v>0.58403685794533555</v>
      </c>
      <c r="AA58" s="94">
        <v>0.49734584393545811</v>
      </c>
      <c r="AB58" s="94"/>
      <c r="AC58" s="94"/>
      <c r="AD58" s="94"/>
      <c r="AE58" s="91"/>
      <c r="AF58" s="91">
        <v>31</v>
      </c>
      <c r="AG58" s="94">
        <v>30.144665559832806</v>
      </c>
      <c r="AH58" s="94">
        <v>57.790297088257589</v>
      </c>
      <c r="AI58" s="94">
        <v>119.84719477799634</v>
      </c>
      <c r="AJ58" s="94">
        <v>239.08273474212726</v>
      </c>
      <c r="AK58" s="94">
        <v>406.5731494603458</v>
      </c>
      <c r="AL58" s="94"/>
      <c r="AM58" s="94"/>
      <c r="AN58" s="94"/>
      <c r="AO58" s="91"/>
      <c r="AP58" s="91">
        <v>31</v>
      </c>
      <c r="AQ58" s="94">
        <v>1.873994886760409</v>
      </c>
      <c r="AR58" s="94">
        <v>3.6453088014751391</v>
      </c>
      <c r="AS58" s="94">
        <v>7.8306987731227524</v>
      </c>
      <c r="AT58" s="94">
        <v>16.934546357939148</v>
      </c>
      <c r="AU58" s="94">
        <v>33.947097228137558</v>
      </c>
      <c r="AV58" s="94"/>
      <c r="AW58" s="94"/>
      <c r="AX58" s="94"/>
      <c r="AY58" s="94"/>
      <c r="AZ58" s="91">
        <v>31</v>
      </c>
      <c r="BA58" s="94">
        <v>0.15982493540790924</v>
      </c>
      <c r="BB58" s="94">
        <v>0.31115579574966323</v>
      </c>
      <c r="BC58" s="94">
        <v>0.66975124117635099</v>
      </c>
      <c r="BD58" s="94">
        <v>1.4547345941321561</v>
      </c>
      <c r="BE58" s="94">
        <v>2.9402247710240719</v>
      </c>
      <c r="BF58" s="94"/>
      <c r="BG58" s="94"/>
      <c r="BH58" s="94"/>
      <c r="BI58" s="91"/>
      <c r="BJ58" s="91">
        <v>31</v>
      </c>
      <c r="BK58" s="94">
        <v>234.01057553820996</v>
      </c>
      <c r="BL58" s="94">
        <v>245.07934475920558</v>
      </c>
      <c r="BM58" s="94">
        <v>271.20050962363575</v>
      </c>
      <c r="BN58" s="94">
        <v>327.71201011593121</v>
      </c>
      <c r="BO58" s="94">
        <v>429.68242513733907</v>
      </c>
      <c r="BP58" s="94"/>
      <c r="BQ58" s="94"/>
      <c r="BR58" s="94"/>
      <c r="BS58" s="94"/>
      <c r="BT58" s="91">
        <v>31</v>
      </c>
      <c r="BU58" s="94">
        <v>14.54766917669191</v>
      </c>
      <c r="BV58" s="94">
        <v>15.459167672145778</v>
      </c>
      <c r="BW58" s="94">
        <v>17.71997669126899</v>
      </c>
      <c r="BX58" s="94">
        <v>23.212275170549113</v>
      </c>
      <c r="BY58" s="94">
        <v>35.876621667515813</v>
      </c>
      <c r="BZ58" s="94"/>
      <c r="CA58" s="94"/>
      <c r="CB58" s="94"/>
      <c r="CC58" s="94"/>
      <c r="CD58" s="91">
        <v>31</v>
      </c>
      <c r="CE58" s="94">
        <v>1.2407079138405777</v>
      </c>
      <c r="CF58" s="94">
        <v>1.3195616285532386</v>
      </c>
      <c r="CG58" s="94">
        <v>1.5155705418433127</v>
      </c>
      <c r="CH58" s="94">
        <v>1.9940126523248689</v>
      </c>
      <c r="CI58" s="94">
        <v>3.1073446727591141</v>
      </c>
      <c r="CJ58" s="94"/>
      <c r="CK58" s="94"/>
      <c r="CL58" s="94"/>
      <c r="CM58" s="91">
        <v>31</v>
      </c>
      <c r="CN58" s="94">
        <v>203.86590997837715</v>
      </c>
      <c r="CO58" s="94">
        <v>187.28904767094798</v>
      </c>
      <c r="CP58" s="94">
        <v>151.3533148456394</v>
      </c>
      <c r="CQ58" s="94">
        <v>88.629275373803964</v>
      </c>
      <c r="CR58" s="94">
        <v>23.10927567699326</v>
      </c>
      <c r="CS58" s="94"/>
      <c r="CT58" s="94"/>
      <c r="CU58" s="94"/>
      <c r="CV58" s="94"/>
      <c r="CW58" s="91">
        <v>31</v>
      </c>
      <c r="CX58" s="94">
        <v>12.673674289931501</v>
      </c>
      <c r="CY58" s="94">
        <v>11.813858870670639</v>
      </c>
      <c r="CZ58" s="94">
        <v>9.8892779181462362</v>
      </c>
      <c r="DA58" s="94">
        <v>6.2777288126099648</v>
      </c>
      <c r="DB58" s="94">
        <v>1.9295244393782534</v>
      </c>
      <c r="DC58" s="94"/>
      <c r="DD58" s="94"/>
      <c r="DE58" s="94"/>
      <c r="DF58" s="91"/>
      <c r="DG58" s="91">
        <v>31</v>
      </c>
      <c r="DH58" s="94">
        <v>1.0808829784326683</v>
      </c>
      <c r="DI58" s="94">
        <v>1.0084058328035754</v>
      </c>
      <c r="DJ58" s="94">
        <v>0.84581930066696176</v>
      </c>
      <c r="DK58" s="94">
        <v>0.53927805819271268</v>
      </c>
      <c r="DL58" s="94">
        <v>0.16711990173504232</v>
      </c>
      <c r="DM58" s="90"/>
      <c r="DN58" s="94"/>
      <c r="DO58" s="94"/>
      <c r="DP58" s="94"/>
      <c r="DQ58" s="94"/>
      <c r="DR58" s="94"/>
      <c r="DS58" s="94"/>
      <c r="DT58" s="94"/>
      <c r="DU58" s="91"/>
      <c r="DV58" s="94"/>
      <c r="DW58" s="94"/>
      <c r="DX58" s="94"/>
      <c r="DY58" s="94"/>
      <c r="DZ58" s="94"/>
      <c r="EA58" s="94"/>
      <c r="EB58" s="94"/>
      <c r="EC58" s="94"/>
      <c r="ED58" s="94"/>
      <c r="EE58" s="91"/>
      <c r="EF58" s="94"/>
      <c r="EG58" s="94"/>
      <c r="EH58" s="94"/>
      <c r="EI58" s="94"/>
      <c r="EJ58" s="94"/>
      <c r="EK58" s="94"/>
      <c r="EL58" s="94"/>
      <c r="EM58" s="94"/>
      <c r="EN58" s="91"/>
      <c r="EO58" s="91"/>
      <c r="EP58" s="94"/>
      <c r="EQ58" s="94"/>
      <c r="ER58" s="94"/>
      <c r="ES58" s="94"/>
      <c r="ET58" s="94"/>
      <c r="EU58" s="90"/>
    </row>
    <row r="59" spans="2:151">
      <c r="B59" s="91">
        <v>32</v>
      </c>
      <c r="C59" s="94">
        <v>299.41793289748284</v>
      </c>
      <c r="D59" s="94">
        <v>210.41494470749055</v>
      </c>
      <c r="E59" s="94">
        <v>151.7307816779313</v>
      </c>
      <c r="F59" s="94">
        <v>112.29051851363702</v>
      </c>
      <c r="G59" s="94">
        <v>85.262361205848066</v>
      </c>
      <c r="H59" s="94"/>
      <c r="I59" s="94"/>
      <c r="J59" s="94"/>
      <c r="K59" s="91"/>
      <c r="L59" s="91">
        <v>32</v>
      </c>
      <c r="M59" s="94">
        <v>12.448092916487445</v>
      </c>
      <c r="N59" s="94">
        <v>10.249538582960579</v>
      </c>
      <c r="O59" s="94">
        <v>8.5176676955092034</v>
      </c>
      <c r="P59" s="94">
        <v>7.1600756984538405</v>
      </c>
      <c r="Q59" s="94">
        <v>6.0978265725563325</v>
      </c>
      <c r="R59" s="94"/>
      <c r="S59" s="94"/>
      <c r="T59" s="94"/>
      <c r="U59" s="91"/>
      <c r="V59" s="91">
        <v>32</v>
      </c>
      <c r="W59" s="94">
        <v>1.0576344239984385</v>
      </c>
      <c r="X59" s="94">
        <v>0.8738044859432571</v>
      </c>
      <c r="Y59" s="94">
        <v>0.72874665345975431</v>
      </c>
      <c r="Z59" s="94">
        <v>0.61485300790301067</v>
      </c>
      <c r="AA59" s="94">
        <v>0.52561035267290424</v>
      </c>
      <c r="AB59" s="94"/>
      <c r="AC59" s="94"/>
      <c r="AD59" s="94"/>
      <c r="AE59" s="91"/>
      <c r="AF59" s="91">
        <v>32</v>
      </c>
      <c r="AG59" s="94">
        <v>31.39115592923153</v>
      </c>
      <c r="AH59" s="94">
        <v>60.467645251905346</v>
      </c>
      <c r="AI59" s="94">
        <v>125.07393754152434</v>
      </c>
      <c r="AJ59" s="94">
        <v>246.48031691933852</v>
      </c>
      <c r="AK59" s="94">
        <v>411.08343079579652</v>
      </c>
      <c r="AL59" s="94"/>
      <c r="AM59" s="94"/>
      <c r="AN59" s="94"/>
      <c r="AO59" s="91"/>
      <c r="AP59" s="91">
        <v>32</v>
      </c>
      <c r="AQ59" s="94">
        <v>1.9270621426115202</v>
      </c>
      <c r="AR59" s="94">
        <v>3.7696569501512633</v>
      </c>
      <c r="AS59" s="94">
        <v>8.0921831970128668</v>
      </c>
      <c r="AT59" s="94">
        <v>17.349610737779638</v>
      </c>
      <c r="AU59" s="94">
        <v>34.257585338766468</v>
      </c>
      <c r="AV59" s="94"/>
      <c r="AW59" s="94"/>
      <c r="AX59" s="94"/>
      <c r="AY59" s="94"/>
      <c r="AZ59" s="91">
        <v>32</v>
      </c>
      <c r="BA59" s="94">
        <v>0.16435497675842023</v>
      </c>
      <c r="BB59" s="94">
        <v>0.32178900918134962</v>
      </c>
      <c r="BC59" s="94">
        <v>0.69220238533970013</v>
      </c>
      <c r="BD59" s="94">
        <v>1.4906875679429534</v>
      </c>
      <c r="BE59" s="94">
        <v>2.9675635048024822</v>
      </c>
      <c r="BF59" s="94"/>
      <c r="BG59" s="94"/>
      <c r="BH59" s="94"/>
      <c r="BI59" s="91"/>
      <c r="BJ59" s="91">
        <v>32</v>
      </c>
      <c r="BK59" s="94">
        <v>224.30267506304915</v>
      </c>
      <c r="BL59" s="94">
        <v>236.16081867963655</v>
      </c>
      <c r="BM59" s="94">
        <v>263.99320891670055</v>
      </c>
      <c r="BN59" s="94">
        <v>323.49156843146437</v>
      </c>
      <c r="BO59" s="94">
        <v>428.58198343843458</v>
      </c>
      <c r="BP59" s="94"/>
      <c r="BQ59" s="94"/>
      <c r="BR59" s="94"/>
      <c r="BS59" s="94"/>
      <c r="BT59" s="91">
        <v>32</v>
      </c>
      <c r="BU59" s="94">
        <v>13.769648832777998</v>
      </c>
      <c r="BV59" s="94">
        <v>14.722671401877561</v>
      </c>
      <c r="BW59" s="94">
        <v>17.080148361140303</v>
      </c>
      <c r="BX59" s="94">
        <v>22.770389373835496</v>
      </c>
      <c r="BY59" s="94">
        <v>35.715824994156151</v>
      </c>
      <c r="BZ59" s="94"/>
      <c r="CA59" s="94"/>
      <c r="CB59" s="94"/>
      <c r="CC59" s="94"/>
      <c r="CD59" s="91">
        <v>32</v>
      </c>
      <c r="CE59" s="94">
        <v>1.1743836713101061</v>
      </c>
      <c r="CF59" s="94">
        <v>1.256770551156563</v>
      </c>
      <c r="CG59" s="94">
        <v>1.4610296318923646</v>
      </c>
      <c r="CH59" s="94">
        <v>1.9564436845192825</v>
      </c>
      <c r="CI59" s="94">
        <v>3.0938835223926651</v>
      </c>
      <c r="CJ59" s="94"/>
      <c r="CK59" s="94"/>
      <c r="CL59" s="94"/>
      <c r="CM59" s="91">
        <v>32</v>
      </c>
      <c r="CN59" s="94">
        <v>192.91151913381762</v>
      </c>
      <c r="CO59" s="94">
        <v>175.69317342773121</v>
      </c>
      <c r="CP59" s="94">
        <v>138.91927137517621</v>
      </c>
      <c r="CQ59" s="94">
        <v>77.011251512125838</v>
      </c>
      <c r="CR59" s="94">
        <v>17.49855264263806</v>
      </c>
      <c r="CS59" s="94"/>
      <c r="CT59" s="94"/>
      <c r="CU59" s="94"/>
      <c r="CV59" s="94"/>
      <c r="CW59" s="91">
        <v>32</v>
      </c>
      <c r="CX59" s="94">
        <v>11.842586690166478</v>
      </c>
      <c r="CY59" s="94">
        <v>10.953014451726297</v>
      </c>
      <c r="CZ59" s="94">
        <v>8.9879651641274361</v>
      </c>
      <c r="DA59" s="94">
        <v>5.4207786360558563</v>
      </c>
      <c r="DB59" s="94">
        <v>1.458239655389683</v>
      </c>
      <c r="DC59" s="94"/>
      <c r="DD59" s="94"/>
      <c r="DE59" s="94"/>
      <c r="DF59" s="91"/>
      <c r="DG59" s="91">
        <v>32</v>
      </c>
      <c r="DH59" s="94">
        <v>1.0100286945516859</v>
      </c>
      <c r="DI59" s="94">
        <v>0.93498154197521333</v>
      </c>
      <c r="DJ59" s="94">
        <v>0.76882724655266454</v>
      </c>
      <c r="DK59" s="94">
        <v>0.46575611657632909</v>
      </c>
      <c r="DL59" s="94">
        <v>0.12632001759018285</v>
      </c>
      <c r="DM59" s="90"/>
      <c r="DN59" s="94"/>
      <c r="DO59" s="94"/>
      <c r="DP59" s="94"/>
      <c r="DQ59" s="94"/>
      <c r="DR59" s="94"/>
      <c r="DS59" s="94"/>
      <c r="DT59" s="94"/>
      <c r="DU59" s="91"/>
      <c r="DV59" s="94"/>
      <c r="DW59" s="94"/>
      <c r="DX59" s="94"/>
      <c r="DY59" s="94"/>
      <c r="DZ59" s="94"/>
      <c r="EA59" s="94"/>
      <c r="EB59" s="94"/>
      <c r="EC59" s="94"/>
      <c r="ED59" s="94"/>
      <c r="EE59" s="91"/>
      <c r="EF59" s="94"/>
      <c r="EG59" s="94"/>
      <c r="EH59" s="94"/>
      <c r="EI59" s="94"/>
      <c r="EJ59" s="94"/>
      <c r="EK59" s="94"/>
      <c r="EL59" s="94"/>
      <c r="EM59" s="94"/>
      <c r="EN59" s="91"/>
      <c r="EO59" s="91"/>
      <c r="EP59" s="94"/>
      <c r="EQ59" s="94"/>
      <c r="ER59" s="94"/>
      <c r="ES59" s="94"/>
      <c r="ET59" s="94"/>
      <c r="EU59" s="90"/>
    </row>
    <row r="60" spans="2:151">
      <c r="B60" s="91">
        <v>33</v>
      </c>
      <c r="C60" s="94">
        <v>307.22272543171556</v>
      </c>
      <c r="D60" s="94">
        <v>217.5012674451572</v>
      </c>
      <c r="E60" s="94">
        <v>157.88569716905943</v>
      </c>
      <c r="F60" s="94">
        <v>117.52771606066858</v>
      </c>
      <c r="G60" s="94">
        <v>89.683156206641357</v>
      </c>
      <c r="H60" s="94"/>
      <c r="I60" s="94"/>
      <c r="J60" s="94"/>
      <c r="K60" s="91"/>
      <c r="L60" s="91">
        <v>33</v>
      </c>
      <c r="M60" s="94">
        <v>12.916466878750233</v>
      </c>
      <c r="N60" s="94">
        <v>10.69066698160942</v>
      </c>
      <c r="O60" s="94">
        <v>8.9279644183520404</v>
      </c>
      <c r="P60" s="94">
        <v>7.5384942404678563</v>
      </c>
      <c r="Q60" s="94">
        <v>6.4451431484119768</v>
      </c>
      <c r="R60" s="94"/>
      <c r="S60" s="94"/>
      <c r="T60" s="94"/>
      <c r="U60" s="91"/>
      <c r="V60" s="91">
        <v>33</v>
      </c>
      <c r="W60" s="94">
        <v>1.0976719803324688</v>
      </c>
      <c r="X60" s="94">
        <v>0.91160328429958748</v>
      </c>
      <c r="Y60" s="94">
        <v>0.76400057415891975</v>
      </c>
      <c r="Z60" s="94">
        <v>0.64746691309049575</v>
      </c>
      <c r="AA60" s="94">
        <v>0.55564153470966782</v>
      </c>
      <c r="AB60" s="94"/>
      <c r="AC60" s="94"/>
      <c r="AD60" s="94"/>
      <c r="AE60" s="91"/>
      <c r="AF60" s="91">
        <v>33</v>
      </c>
      <c r="AG60" s="94">
        <v>32.671722490493892</v>
      </c>
      <c r="AH60" s="94">
        <v>63.208466856297456</v>
      </c>
      <c r="AI60" s="94">
        <v>130.31582664498049</v>
      </c>
      <c r="AJ60" s="94">
        <v>253.49274170801621</v>
      </c>
      <c r="AK60" s="94">
        <v>414.78762828698808</v>
      </c>
      <c r="AL60" s="94"/>
      <c r="AM60" s="94"/>
      <c r="AN60" s="94"/>
      <c r="AO60" s="91"/>
      <c r="AP60" s="91">
        <v>33</v>
      </c>
      <c r="AQ60" s="94">
        <v>1.9822000782631277</v>
      </c>
      <c r="AR60" s="94">
        <v>3.8978314760116088</v>
      </c>
      <c r="AS60" s="94">
        <v>8.3562237593709074</v>
      </c>
      <c r="AT60" s="94">
        <v>17.74700876464432</v>
      </c>
      <c r="AU60" s="94">
        <v>34.515941649971964</v>
      </c>
      <c r="AV60" s="94"/>
      <c r="AW60" s="94"/>
      <c r="AX60" s="94"/>
      <c r="AY60" s="94"/>
      <c r="AZ60" s="91">
        <v>33</v>
      </c>
      <c r="BA60" s="94">
        <v>0.1690620231080632</v>
      </c>
      <c r="BB60" s="94">
        <v>0.33275074508698693</v>
      </c>
      <c r="BC60" s="94">
        <v>0.71487870628327943</v>
      </c>
      <c r="BD60" s="94">
        <v>1.5251237326530946</v>
      </c>
      <c r="BE60" s="94">
        <v>2.9903182667355046</v>
      </c>
      <c r="BF60" s="94"/>
      <c r="BG60" s="94"/>
      <c r="BH60" s="94"/>
      <c r="BI60" s="91"/>
      <c r="BJ60" s="91">
        <v>33</v>
      </c>
      <c r="BK60" s="94">
        <v>215.11641224715308</v>
      </c>
      <c r="BL60" s="94">
        <v>227.79447708783985</v>
      </c>
      <c r="BM60" s="94">
        <v>257.37800551788263</v>
      </c>
      <c r="BN60" s="94">
        <v>319.82436597850597</v>
      </c>
      <c r="BO60" s="94">
        <v>427.74871902688045</v>
      </c>
      <c r="BP60" s="94"/>
      <c r="BQ60" s="94"/>
      <c r="BR60" s="94"/>
      <c r="BS60" s="94"/>
      <c r="BT60" s="91">
        <v>33</v>
      </c>
      <c r="BU60" s="94">
        <v>13.051156678869804</v>
      </c>
      <c r="BV60" s="94">
        <v>14.047239666059477</v>
      </c>
      <c r="BW60" s="94">
        <v>16.503814311880962</v>
      </c>
      <c r="BX60" s="94">
        <v>22.39088104820426</v>
      </c>
      <c r="BY60" s="94">
        <v>35.594479728712798</v>
      </c>
      <c r="BZ60" s="94"/>
      <c r="CA60" s="94"/>
      <c r="CB60" s="94"/>
      <c r="CC60" s="94"/>
      <c r="CD60" s="91">
        <v>33</v>
      </c>
      <c r="CE60" s="94">
        <v>1.1131343279753132</v>
      </c>
      <c r="CF60" s="94">
        <v>1.199187161903571</v>
      </c>
      <c r="CG60" s="94">
        <v>1.4119087477505694</v>
      </c>
      <c r="CH60" s="94">
        <v>1.9242039339981765</v>
      </c>
      <c r="CI60" s="94">
        <v>3.083758340048155</v>
      </c>
      <c r="CJ60" s="94"/>
      <c r="CK60" s="94"/>
      <c r="CL60" s="94"/>
      <c r="CM60" s="91">
        <v>33</v>
      </c>
      <c r="CN60" s="94">
        <v>182.44468975665919</v>
      </c>
      <c r="CO60" s="94">
        <v>164.58601023154239</v>
      </c>
      <c r="CP60" s="94">
        <v>127.06217887290214</v>
      </c>
      <c r="CQ60" s="94">
        <v>66.331624270489741</v>
      </c>
      <c r="CR60" s="94">
        <v>12.961090739892352</v>
      </c>
      <c r="CS60" s="94"/>
      <c r="CT60" s="94"/>
      <c r="CU60" s="94"/>
      <c r="CV60" s="94"/>
      <c r="CW60" s="91">
        <v>33</v>
      </c>
      <c r="CX60" s="94">
        <v>11.068956600606676</v>
      </c>
      <c r="CY60" s="94">
        <v>10.149408190047868</v>
      </c>
      <c r="CZ60" s="94">
        <v>8.1475905525100547</v>
      </c>
      <c r="DA60" s="94">
        <v>4.64387228355994</v>
      </c>
      <c r="DB60" s="94">
        <v>1.0785380787408365</v>
      </c>
      <c r="DC60" s="94"/>
      <c r="DD60" s="94"/>
      <c r="DE60" s="94"/>
      <c r="DF60" s="91"/>
      <c r="DG60" s="91">
        <v>33</v>
      </c>
      <c r="DH60" s="94">
        <v>0.94407230486725002</v>
      </c>
      <c r="DI60" s="94">
        <v>0.86643641681658412</v>
      </c>
      <c r="DJ60" s="94">
        <v>0.69703004146728986</v>
      </c>
      <c r="DK60" s="94">
        <v>0.39908020134508182</v>
      </c>
      <c r="DL60" s="94">
        <v>9.3440073312650265E-2</v>
      </c>
      <c r="DM60" s="90"/>
      <c r="DN60" s="94"/>
      <c r="DO60" s="94"/>
      <c r="DP60" s="94"/>
      <c r="DQ60" s="94"/>
      <c r="DR60" s="94"/>
      <c r="DS60" s="94"/>
      <c r="DT60" s="94"/>
      <c r="DU60" s="91"/>
      <c r="DV60" s="94"/>
      <c r="DW60" s="94"/>
      <c r="DX60" s="94"/>
      <c r="DY60" s="94"/>
      <c r="DZ60" s="94"/>
      <c r="EA60" s="94"/>
      <c r="EB60" s="94"/>
      <c r="EC60" s="94"/>
      <c r="ED60" s="94"/>
      <c r="EE60" s="91"/>
      <c r="EF60" s="94"/>
      <c r="EG60" s="94"/>
      <c r="EH60" s="94"/>
      <c r="EI60" s="94"/>
      <c r="EJ60" s="94"/>
      <c r="EK60" s="94"/>
      <c r="EL60" s="94"/>
      <c r="EM60" s="94"/>
      <c r="EN60" s="91"/>
      <c r="EO60" s="91"/>
      <c r="EP60" s="94"/>
      <c r="EQ60" s="94"/>
      <c r="ER60" s="94"/>
      <c r="ES60" s="94"/>
      <c r="ET60" s="94"/>
      <c r="EU60" s="90"/>
    </row>
    <row r="61" spans="2:151">
      <c r="B61" s="91">
        <v>34</v>
      </c>
      <c r="C61" s="94">
        <v>315.21366061413181</v>
      </c>
      <c r="D61" s="94">
        <v>224.81375850554187</v>
      </c>
      <c r="E61" s="94">
        <v>164.28407611191909</v>
      </c>
      <c r="F61" s="94">
        <v>123.0095930477837</v>
      </c>
      <c r="G61" s="94">
        <v>94.339873243949214</v>
      </c>
      <c r="H61" s="94"/>
      <c r="I61" s="94"/>
      <c r="J61" s="94"/>
      <c r="K61" s="91"/>
      <c r="L61" s="91">
        <v>34</v>
      </c>
      <c r="M61" s="94">
        <v>13.407072948433168</v>
      </c>
      <c r="N61" s="94">
        <v>11.154329832756371</v>
      </c>
      <c r="O61" s="94">
        <v>9.3608976684670431</v>
      </c>
      <c r="P61" s="94">
        <v>7.939433656801115</v>
      </c>
      <c r="Q61" s="94">
        <v>6.8146617325299239</v>
      </c>
      <c r="R61" s="94"/>
      <c r="S61" s="94"/>
      <c r="T61" s="94"/>
      <c r="U61" s="91"/>
      <c r="V61" s="91">
        <v>34</v>
      </c>
      <c r="W61" s="94">
        <v>1.1396289867272553</v>
      </c>
      <c r="X61" s="94">
        <v>0.95135008729973147</v>
      </c>
      <c r="Y61" s="94">
        <v>0.80121452255706094</v>
      </c>
      <c r="Z61" s="94">
        <v>0.6820347698096535</v>
      </c>
      <c r="AA61" s="94">
        <v>0.58760357425066634</v>
      </c>
      <c r="AB61" s="94"/>
      <c r="AC61" s="94"/>
      <c r="AD61" s="94"/>
      <c r="AE61" s="91"/>
      <c r="AF61" s="91">
        <v>34</v>
      </c>
      <c r="AG61" s="94">
        <v>33.988803834165779</v>
      </c>
      <c r="AH61" s="94">
        <v>66.011123735946128</v>
      </c>
      <c r="AI61" s="94">
        <v>135.55562275690963</v>
      </c>
      <c r="AJ61" s="94">
        <v>260.08041300780167</v>
      </c>
      <c r="AK61" s="94">
        <v>417.76076981956572</v>
      </c>
      <c r="AL61" s="94"/>
      <c r="AM61" s="94"/>
      <c r="AN61" s="94"/>
      <c r="AO61" s="91"/>
      <c r="AP61" s="91">
        <v>34</v>
      </c>
      <c r="AQ61" s="94">
        <v>2.0395321792826562</v>
      </c>
      <c r="AR61" s="94">
        <v>4.0297612286951496</v>
      </c>
      <c r="AS61" s="94">
        <v>8.6219662313914114</v>
      </c>
      <c r="AT61" s="94">
        <v>18.124045410278828</v>
      </c>
      <c r="AU61" s="94">
        <v>34.725894045155854</v>
      </c>
      <c r="AV61" s="94"/>
      <c r="AW61" s="94"/>
      <c r="AX61" s="94"/>
      <c r="AY61" s="94"/>
      <c r="AZ61" s="91">
        <v>34</v>
      </c>
      <c r="BA61" s="94">
        <v>0.17395664503797401</v>
      </c>
      <c r="BB61" s="94">
        <v>0.3440350379210082</v>
      </c>
      <c r="BC61" s="94">
        <v>0.73770698190178052</v>
      </c>
      <c r="BD61" s="94">
        <v>1.5578076750348144</v>
      </c>
      <c r="BE61" s="94">
        <v>3.0088140485571504</v>
      </c>
      <c r="BF61" s="94"/>
      <c r="BG61" s="94"/>
      <c r="BH61" s="94"/>
      <c r="BI61" s="91"/>
      <c r="BJ61" s="91">
        <v>34</v>
      </c>
      <c r="BK61" s="94">
        <v>206.42856987778833</v>
      </c>
      <c r="BL61" s="94">
        <v>219.95704802919499</v>
      </c>
      <c r="BM61" s="94">
        <v>251.3274255715539</v>
      </c>
      <c r="BN61" s="94">
        <v>316.66571720372076</v>
      </c>
      <c r="BO61" s="94">
        <v>427.13152422974269</v>
      </c>
      <c r="BP61" s="94"/>
      <c r="BQ61" s="94"/>
      <c r="BR61" s="94"/>
      <c r="BS61" s="94"/>
      <c r="BT61" s="91">
        <v>34</v>
      </c>
      <c r="BU61" s="94">
        <v>12.386952863749734</v>
      </c>
      <c r="BV61" s="94">
        <v>13.42765179505064</v>
      </c>
      <c r="BW61" s="94">
        <v>15.98558976920064</v>
      </c>
      <c r="BX61" s="94">
        <v>22.067266704573356</v>
      </c>
      <c r="BY61" s="94">
        <v>35.504827464183037</v>
      </c>
      <c r="BZ61" s="94"/>
      <c r="CA61" s="94"/>
      <c r="CB61" s="94"/>
      <c r="CC61" s="94"/>
      <c r="CD61" s="91">
        <v>34</v>
      </c>
      <c r="CE61" s="94">
        <v>1.0565132456891713</v>
      </c>
      <c r="CF61" s="94">
        <v>1.1463663558042065</v>
      </c>
      <c r="CG61" s="94">
        <v>1.3677484770957962</v>
      </c>
      <c r="CH61" s="94">
        <v>1.8967375473429542</v>
      </c>
      <c r="CI61" s="94">
        <v>3.0763044869894065</v>
      </c>
      <c r="CJ61" s="94"/>
      <c r="CK61" s="94"/>
      <c r="CL61" s="94"/>
      <c r="CM61" s="91">
        <v>34</v>
      </c>
      <c r="CN61" s="94">
        <v>172.43976604362257</v>
      </c>
      <c r="CO61" s="94">
        <v>153.94592429324888</v>
      </c>
      <c r="CP61" s="94">
        <v>115.77180281464427</v>
      </c>
      <c r="CQ61" s="94">
        <v>56.585304195919122</v>
      </c>
      <c r="CR61" s="94">
        <v>9.370754410176966</v>
      </c>
      <c r="CS61" s="94"/>
      <c r="CT61" s="94"/>
      <c r="CU61" s="94"/>
      <c r="CV61" s="94"/>
      <c r="CW61" s="91">
        <v>34</v>
      </c>
      <c r="CX61" s="94">
        <v>10.347420684467078</v>
      </c>
      <c r="CY61" s="94">
        <v>9.3978905663554908</v>
      </c>
      <c r="CZ61" s="94">
        <v>7.3636235378092287</v>
      </c>
      <c r="DA61" s="94">
        <v>3.9432212942945286</v>
      </c>
      <c r="DB61" s="94">
        <v>0.77893341902718283</v>
      </c>
      <c r="DC61" s="94"/>
      <c r="DD61" s="94"/>
      <c r="DE61" s="94"/>
      <c r="DF61" s="91"/>
      <c r="DG61" s="91">
        <v>34</v>
      </c>
      <c r="DH61" s="94">
        <v>0.88255660065119734</v>
      </c>
      <c r="DI61" s="94">
        <v>0.80233131788319845</v>
      </c>
      <c r="DJ61" s="94">
        <v>0.63004149519401564</v>
      </c>
      <c r="DK61" s="94">
        <v>0.33892987230813981</v>
      </c>
      <c r="DL61" s="94">
        <v>6.7490438432256147E-2</v>
      </c>
      <c r="DM61" s="90"/>
      <c r="DN61" s="94"/>
      <c r="DO61" s="94"/>
      <c r="DP61" s="94"/>
      <c r="DQ61" s="94"/>
      <c r="DR61" s="94"/>
      <c r="DS61" s="94"/>
      <c r="DT61" s="94"/>
      <c r="DU61" s="91"/>
      <c r="DV61" s="94"/>
      <c r="DW61" s="94"/>
      <c r="DX61" s="94"/>
      <c r="DY61" s="94"/>
      <c r="DZ61" s="94"/>
      <c r="EA61" s="94"/>
      <c r="EB61" s="94"/>
      <c r="EC61" s="94"/>
      <c r="ED61" s="94"/>
      <c r="EE61" s="91"/>
      <c r="EF61" s="94"/>
      <c r="EG61" s="94"/>
      <c r="EH61" s="94"/>
      <c r="EI61" s="94"/>
      <c r="EJ61" s="94"/>
      <c r="EK61" s="94"/>
      <c r="EL61" s="94"/>
      <c r="EM61" s="94"/>
      <c r="EN61" s="91"/>
      <c r="EO61" s="91"/>
      <c r="EP61" s="94"/>
      <c r="EQ61" s="94"/>
      <c r="ER61" s="94"/>
      <c r="ES61" s="94"/>
      <c r="ET61" s="94"/>
      <c r="EU61" s="90"/>
    </row>
    <row r="62" spans="2:151">
      <c r="B62" s="91">
        <v>35</v>
      </c>
      <c r="C62" s="94">
        <v>323.38451776225287</v>
      </c>
      <c r="D62" s="94">
        <v>232.34778864325534</v>
      </c>
      <c r="E62" s="94">
        <v>170.92305423987685</v>
      </c>
      <c r="F62" s="94">
        <v>128.73478628804614</v>
      </c>
      <c r="G62" s="94">
        <v>99.232227897655179</v>
      </c>
      <c r="H62" s="94"/>
      <c r="I62" s="94"/>
      <c r="J62" s="94"/>
      <c r="K62" s="91"/>
      <c r="L62" s="91">
        <v>35</v>
      </c>
      <c r="M62" s="94">
        <v>13.920707970816188</v>
      </c>
      <c r="N62" s="94">
        <v>11.641278794158271</v>
      </c>
      <c r="O62" s="94">
        <v>9.8171745103580133</v>
      </c>
      <c r="P62" s="94">
        <v>8.3635551848841185</v>
      </c>
      <c r="Q62" s="94">
        <v>7.2069940714607919</v>
      </c>
      <c r="R62" s="94"/>
      <c r="S62" s="94"/>
      <c r="T62" s="94"/>
      <c r="U62" s="91"/>
      <c r="V62" s="91">
        <v>35</v>
      </c>
      <c r="W62" s="94">
        <v>1.1835762968199004</v>
      </c>
      <c r="X62" s="94">
        <v>0.99311194209163289</v>
      </c>
      <c r="Y62" s="94">
        <v>0.84045174666828348</v>
      </c>
      <c r="Z62" s="94">
        <v>0.71861588406539878</v>
      </c>
      <c r="AA62" s="94">
        <v>0.62155149028627965</v>
      </c>
      <c r="AB62" s="94"/>
      <c r="AC62" s="94"/>
      <c r="AD62" s="94"/>
      <c r="AE62" s="91"/>
      <c r="AF62" s="91">
        <v>35</v>
      </c>
      <c r="AG62" s="94">
        <v>35.342050353185115</v>
      </c>
      <c r="AH62" s="94">
        <v>68.873052008158453</v>
      </c>
      <c r="AI62" s="94">
        <v>140.77196420467592</v>
      </c>
      <c r="AJ62" s="94">
        <v>266.20726317224893</v>
      </c>
      <c r="AK62" s="94">
        <v>420.08765998565173</v>
      </c>
      <c r="AL62" s="94"/>
      <c r="AM62" s="94"/>
      <c r="AN62" s="94"/>
      <c r="AO62" s="91"/>
      <c r="AP62" s="91">
        <v>35</v>
      </c>
      <c r="AQ62" s="94">
        <v>2.0990156921661338</v>
      </c>
      <c r="AR62" s="94">
        <v>4.1653272143401745</v>
      </c>
      <c r="AS62" s="94">
        <v>8.8882996451914433</v>
      </c>
      <c r="AT62" s="94">
        <v>18.47813962301182</v>
      </c>
      <c r="AU62" s="94">
        <v>34.89213552223449</v>
      </c>
      <c r="AV62" s="94"/>
      <c r="AW62" s="94"/>
      <c r="AX62" s="94"/>
      <c r="AY62" s="94"/>
      <c r="AZ62" s="91">
        <v>35</v>
      </c>
      <c r="BA62" s="94">
        <v>0.17903522302862021</v>
      </c>
      <c r="BB62" s="94">
        <v>0.35563182964880502</v>
      </c>
      <c r="BC62" s="94">
        <v>0.76059185319631861</v>
      </c>
      <c r="BD62" s="94">
        <v>1.5885136212840043</v>
      </c>
      <c r="BE62" s="94">
        <v>3.02346178424088</v>
      </c>
      <c r="BF62" s="94"/>
      <c r="BG62" s="94"/>
      <c r="BH62" s="94"/>
      <c r="BI62" s="91"/>
      <c r="BJ62" s="91">
        <v>35</v>
      </c>
      <c r="BK62" s="94">
        <v>198.21715244713965</v>
      </c>
      <c r="BL62" s="94">
        <v>212.62628972951649</v>
      </c>
      <c r="BM62" s="94">
        <v>245.8144825803804</v>
      </c>
      <c r="BN62" s="94">
        <v>313.97117890867696</v>
      </c>
      <c r="BO62" s="94">
        <v>426.68529782925805</v>
      </c>
      <c r="BP62" s="94"/>
      <c r="BQ62" s="94"/>
      <c r="BR62" s="94"/>
      <c r="BS62" s="94"/>
      <c r="BT62" s="91">
        <v>35</v>
      </c>
      <c r="BU62" s="94">
        <v>11.77240452337074</v>
      </c>
      <c r="BV62" s="94">
        <v>12.859283061677328</v>
      </c>
      <c r="BW62" s="94">
        <v>15.520652785134185</v>
      </c>
      <c r="BX62" s="94">
        <v>21.793557442203372</v>
      </c>
      <c r="BY62" s="94">
        <v>35.44012989506038</v>
      </c>
      <c r="BZ62" s="94"/>
      <c r="CA62" s="94"/>
      <c r="CB62" s="94"/>
      <c r="CC62" s="94"/>
      <c r="CD62" s="91">
        <v>35</v>
      </c>
      <c r="CE62" s="94">
        <v>1.0041254466514959</v>
      </c>
      <c r="CF62" s="94">
        <v>1.0979138319438433</v>
      </c>
      <c r="CG62" s="94">
        <v>1.3281372743827597</v>
      </c>
      <c r="CH62" s="94">
        <v>1.8735307536080141</v>
      </c>
      <c r="CI62" s="94">
        <v>3.0709464113472471</v>
      </c>
      <c r="CJ62" s="94"/>
      <c r="CK62" s="94"/>
      <c r="CL62" s="94"/>
      <c r="CM62" s="91">
        <v>35</v>
      </c>
      <c r="CN62" s="94">
        <v>162.87510209395455</v>
      </c>
      <c r="CO62" s="94">
        <v>143.75323772135803</v>
      </c>
      <c r="CP62" s="94">
        <v>105.04251837570447</v>
      </c>
      <c r="CQ62" s="94">
        <v>47.763915736428054</v>
      </c>
      <c r="CR62" s="94">
        <v>6.5976378436063028</v>
      </c>
      <c r="CS62" s="94"/>
      <c r="CT62" s="94"/>
      <c r="CU62" s="94"/>
      <c r="CV62" s="94"/>
      <c r="CW62" s="91">
        <v>35</v>
      </c>
      <c r="CX62" s="94">
        <v>9.6733888312046066</v>
      </c>
      <c r="CY62" s="94">
        <v>8.6939558473371541</v>
      </c>
      <c r="CZ62" s="94">
        <v>6.632353139942742</v>
      </c>
      <c r="DA62" s="94">
        <v>3.3154178191915515</v>
      </c>
      <c r="DB62" s="94">
        <v>0.54799437282589258</v>
      </c>
      <c r="DC62" s="94"/>
      <c r="DD62" s="94"/>
      <c r="DE62" s="94"/>
      <c r="DF62" s="91"/>
      <c r="DG62" s="91">
        <v>35</v>
      </c>
      <c r="DH62" s="94">
        <v>0.82509022362287565</v>
      </c>
      <c r="DI62" s="94">
        <v>0.74228200229503838</v>
      </c>
      <c r="DJ62" s="94">
        <v>0.56754542118644113</v>
      </c>
      <c r="DK62" s="94">
        <v>0.28501713232400977</v>
      </c>
      <c r="DL62" s="94">
        <v>4.7484627106367243E-2</v>
      </c>
      <c r="DM62" s="90"/>
      <c r="DN62" s="94"/>
      <c r="DO62" s="94"/>
      <c r="DP62" s="94"/>
      <c r="DQ62" s="94"/>
      <c r="DR62" s="94"/>
      <c r="DS62" s="94"/>
      <c r="DT62" s="94"/>
      <c r="DU62" s="91"/>
      <c r="DV62" s="94"/>
      <c r="DW62" s="94"/>
      <c r="DX62" s="94"/>
      <c r="DY62" s="94"/>
      <c r="DZ62" s="94"/>
      <c r="EA62" s="94"/>
      <c r="EB62" s="94"/>
      <c r="EC62" s="94"/>
      <c r="ED62" s="94"/>
      <c r="EE62" s="91"/>
      <c r="EF62" s="94"/>
      <c r="EG62" s="94"/>
      <c r="EH62" s="94"/>
      <c r="EI62" s="94"/>
      <c r="EJ62" s="94"/>
      <c r="EK62" s="94"/>
      <c r="EL62" s="94"/>
      <c r="EM62" s="94"/>
      <c r="EN62" s="91"/>
      <c r="EO62" s="91"/>
      <c r="EP62" s="94"/>
      <c r="EQ62" s="94"/>
      <c r="ER62" s="94"/>
      <c r="ES62" s="94"/>
      <c r="ET62" s="94"/>
      <c r="EU62" s="90"/>
    </row>
    <row r="63" spans="2:151">
      <c r="B63" s="91">
        <v>36</v>
      </c>
      <c r="C63" s="94">
        <v>331.74288686597987</v>
      </c>
      <c r="D63" s="94">
        <v>240.1143645940428</v>
      </c>
      <c r="E63" s="94">
        <v>177.81665579329399</v>
      </c>
      <c r="F63" s="94">
        <v>134.71969938286378</v>
      </c>
      <c r="G63" s="94">
        <v>104.37832498431754</v>
      </c>
      <c r="H63" s="94"/>
      <c r="I63" s="94"/>
      <c r="J63" s="94"/>
      <c r="K63" s="91"/>
      <c r="L63" s="91">
        <v>36</v>
      </c>
      <c r="M63" s="94">
        <v>14.459126570680747</v>
      </c>
      <c r="N63" s="94">
        <v>12.153365504886665</v>
      </c>
      <c r="O63" s="94">
        <v>10.298748885323871</v>
      </c>
      <c r="P63" s="94">
        <v>8.8129168731281702</v>
      </c>
      <c r="Q63" s="94">
        <v>7.624300238442026</v>
      </c>
      <c r="R63" s="94"/>
      <c r="S63" s="94"/>
      <c r="T63" s="94"/>
      <c r="U63" s="91"/>
      <c r="V63" s="91">
        <v>36</v>
      </c>
      <c r="W63" s="94">
        <v>1.2296670368301339</v>
      </c>
      <c r="X63" s="94">
        <v>1.0370505536311505</v>
      </c>
      <c r="Y63" s="94">
        <v>0.88188303338565743</v>
      </c>
      <c r="Z63" s="94">
        <v>0.75739034365864211</v>
      </c>
      <c r="AA63" s="94">
        <v>0.65767456815027636</v>
      </c>
      <c r="AB63" s="94"/>
      <c r="AC63" s="94"/>
      <c r="AD63" s="94"/>
      <c r="AE63" s="91"/>
      <c r="AF63" s="91">
        <v>36</v>
      </c>
      <c r="AG63" s="94">
        <v>36.731924617913542</v>
      </c>
      <c r="AH63" s="94">
        <v>71.791918956250157</v>
      </c>
      <c r="AI63" s="94">
        <v>145.94306002397826</v>
      </c>
      <c r="AJ63" s="94">
        <v>271.8429469315202</v>
      </c>
      <c r="AK63" s="94">
        <v>421.85903577352303</v>
      </c>
      <c r="AL63" s="94"/>
      <c r="AM63" s="94"/>
      <c r="AN63" s="94"/>
      <c r="AO63" s="91"/>
      <c r="AP63" s="91">
        <v>36</v>
      </c>
      <c r="AQ63" s="94">
        <v>2.1606614249476279</v>
      </c>
      <c r="AR63" s="94">
        <v>4.3044328655589066</v>
      </c>
      <c r="AS63" s="94">
        <v>9.1540879420775596</v>
      </c>
      <c r="AT63" s="94">
        <v>18.806974136865783</v>
      </c>
      <c r="AU63" s="94">
        <v>35.020073734900812</v>
      </c>
      <c r="AV63" s="94"/>
      <c r="AW63" s="94"/>
      <c r="AX63" s="94"/>
      <c r="AY63" s="94"/>
      <c r="AZ63" s="91">
        <v>36</v>
      </c>
      <c r="BA63" s="94">
        <v>0.184298711254652</v>
      </c>
      <c r="BB63" s="94">
        <v>0.36753297913986954</v>
      </c>
      <c r="BC63" s="94">
        <v>0.78343570731631618</v>
      </c>
      <c r="BD63" s="94">
        <v>1.6170384986159991</v>
      </c>
      <c r="BE63" s="94">
        <v>3.0347361821633978</v>
      </c>
      <c r="BF63" s="94"/>
      <c r="BG63" s="94"/>
      <c r="BH63" s="94"/>
      <c r="BI63" s="91"/>
      <c r="BJ63" s="91">
        <v>36</v>
      </c>
      <c r="BK63" s="94">
        <v>190.4611952045704</v>
      </c>
      <c r="BL63" s="94">
        <v>205.78089745707092</v>
      </c>
      <c r="BM63" s="94">
        <v>240.81245789582303</v>
      </c>
      <c r="BN63" s="94">
        <v>311.69670673075177</v>
      </c>
      <c r="BO63" s="94">
        <v>426.37112459861015</v>
      </c>
      <c r="BP63" s="94"/>
      <c r="BQ63" s="94"/>
      <c r="BR63" s="94"/>
      <c r="BS63" s="94"/>
      <c r="BT63" s="91">
        <v>36</v>
      </c>
      <c r="BU63" s="94">
        <v>11.203392191087177</v>
      </c>
      <c r="BV63" s="94">
        <v>12.338018971998919</v>
      </c>
      <c r="BW63" s="94">
        <v>15.104647091571401</v>
      </c>
      <c r="BX63" s="94">
        <v>21.564186116287942</v>
      </c>
      <c r="BY63" s="94">
        <v>35.394638862001237</v>
      </c>
      <c r="BZ63" s="94"/>
      <c r="CA63" s="94"/>
      <c r="CB63" s="94"/>
      <c r="CC63" s="94"/>
      <c r="CD63" s="91">
        <v>36</v>
      </c>
      <c r="CE63" s="94">
        <v>0.95561975544032607</v>
      </c>
      <c r="CF63" s="94">
        <v>1.0534788231327652</v>
      </c>
      <c r="CG63" s="94">
        <v>1.2927033203990512</v>
      </c>
      <c r="CH63" s="94">
        <v>1.8541057635106313</v>
      </c>
      <c r="CI63" s="94">
        <v>3.0671948900574209</v>
      </c>
      <c r="CJ63" s="94"/>
      <c r="CK63" s="94"/>
      <c r="CL63" s="94"/>
      <c r="CM63" s="91">
        <v>36</v>
      </c>
      <c r="CN63" s="94">
        <v>153.72927058665687</v>
      </c>
      <c r="CO63" s="94">
        <v>133.98897850082076</v>
      </c>
      <c r="CP63" s="94">
        <v>94.869397871844768</v>
      </c>
      <c r="CQ63" s="94">
        <v>39.853759799231597</v>
      </c>
      <c r="CR63" s="94">
        <v>4.5120888250871207</v>
      </c>
      <c r="CS63" s="94"/>
      <c r="CT63" s="94"/>
      <c r="CU63" s="94"/>
      <c r="CV63" s="94"/>
      <c r="CW63" s="91">
        <v>36</v>
      </c>
      <c r="CX63" s="94">
        <v>9.0427307661395488</v>
      </c>
      <c r="CY63" s="94">
        <v>8.033586106440012</v>
      </c>
      <c r="CZ63" s="94">
        <v>5.9505591494938415</v>
      </c>
      <c r="DA63" s="94">
        <v>2.7572119794221597</v>
      </c>
      <c r="DB63" s="94">
        <v>0.37456512710042633</v>
      </c>
      <c r="DC63" s="94"/>
      <c r="DD63" s="94"/>
      <c r="DE63" s="94"/>
      <c r="DF63" s="91"/>
      <c r="DG63" s="91">
        <v>36</v>
      </c>
      <c r="DH63" s="94">
        <v>0.77132104418567404</v>
      </c>
      <c r="DI63" s="94">
        <v>0.68594584399289571</v>
      </c>
      <c r="DJ63" s="94">
        <v>0.50926761308273505</v>
      </c>
      <c r="DK63" s="94">
        <v>0.23706726489463212</v>
      </c>
      <c r="DL63" s="94">
        <v>3.2458707894023088E-2</v>
      </c>
      <c r="DM63" s="90"/>
      <c r="DN63" s="94"/>
      <c r="DO63" s="94"/>
      <c r="DP63" s="94"/>
      <c r="DQ63" s="94"/>
      <c r="DR63" s="94"/>
      <c r="DS63" s="94"/>
      <c r="DT63" s="94"/>
      <c r="DU63" s="91"/>
      <c r="DV63" s="94"/>
      <c r="DW63" s="94"/>
      <c r="DX63" s="94"/>
      <c r="DY63" s="94"/>
      <c r="DZ63" s="94"/>
      <c r="EA63" s="94"/>
      <c r="EB63" s="94"/>
      <c r="EC63" s="94"/>
      <c r="ED63" s="94"/>
      <c r="EE63" s="91"/>
      <c r="EF63" s="94"/>
      <c r="EG63" s="94"/>
      <c r="EH63" s="94"/>
      <c r="EI63" s="94"/>
      <c r="EJ63" s="94"/>
      <c r="EK63" s="94"/>
      <c r="EL63" s="94"/>
      <c r="EM63" s="94"/>
      <c r="EN63" s="91"/>
      <c r="EO63" s="91"/>
      <c r="EP63" s="94"/>
      <c r="EQ63" s="94"/>
      <c r="ER63" s="94"/>
      <c r="ES63" s="94"/>
      <c r="ET63" s="94"/>
      <c r="EU63" s="90"/>
    </row>
    <row r="64" spans="2:151">
      <c r="B64" s="91">
        <v>37</v>
      </c>
      <c r="C64" s="94">
        <v>340.2833508372338</v>
      </c>
      <c r="D64" s="94">
        <v>248.10986122274613</v>
      </c>
      <c r="E64" s="94">
        <v>184.96327415523328</v>
      </c>
      <c r="F64" s="94">
        <v>140.96450762325452</v>
      </c>
      <c r="G64" s="94">
        <v>109.77969714512481</v>
      </c>
      <c r="H64" s="94"/>
      <c r="I64" s="94"/>
      <c r="J64" s="94"/>
      <c r="K64" s="91"/>
      <c r="L64" s="91">
        <v>37</v>
      </c>
      <c r="M64" s="94">
        <v>15.023367336483176</v>
      </c>
      <c r="N64" s="94">
        <v>12.691597452819668</v>
      </c>
      <c r="O64" s="94">
        <v>10.806598869080357</v>
      </c>
      <c r="P64" s="94">
        <v>9.2884672913083985</v>
      </c>
      <c r="Q64" s="94">
        <v>8.0674966892027165</v>
      </c>
      <c r="R64" s="94"/>
      <c r="S64" s="94"/>
      <c r="T64" s="94"/>
      <c r="U64" s="91"/>
      <c r="V64" s="91">
        <v>37</v>
      </c>
      <c r="W64" s="94">
        <v>1.277993441885892</v>
      </c>
      <c r="X64" s="94">
        <v>1.0832556028592422</v>
      </c>
      <c r="Y64" s="94">
        <v>0.92559561739253482</v>
      </c>
      <c r="Z64" s="94">
        <v>0.79844289949240466</v>
      </c>
      <c r="AA64" s="94">
        <v>0.69605482935868979</v>
      </c>
      <c r="AB64" s="94"/>
      <c r="AC64" s="94"/>
      <c r="AD64" s="94"/>
      <c r="AE64" s="91"/>
      <c r="AF64" s="91">
        <v>37</v>
      </c>
      <c r="AG64" s="94">
        <v>38.159409398297342</v>
      </c>
      <c r="AH64" s="94">
        <v>74.763928962706387</v>
      </c>
      <c r="AI64" s="94">
        <v>151.04523537222084</v>
      </c>
      <c r="AJ64" s="94">
        <v>276.96472260739478</v>
      </c>
      <c r="AK64" s="94">
        <v>423.36307140654276</v>
      </c>
      <c r="AL64" s="94"/>
      <c r="AM64" s="94"/>
      <c r="AN64" s="94"/>
      <c r="AO64" s="91"/>
      <c r="AP64" s="91">
        <v>37</v>
      </c>
      <c r="AQ64" s="94">
        <v>2.2245138823975763</v>
      </c>
      <c r="AR64" s="94">
        <v>4.4469013029015594</v>
      </c>
      <c r="AS64" s="94">
        <v>9.4180724338887032</v>
      </c>
      <c r="AT64" s="94">
        <v>19.108628600901039</v>
      </c>
      <c r="AU64" s="94">
        <v>35.131770141448349</v>
      </c>
      <c r="AV64" s="94"/>
      <c r="AW64" s="94"/>
      <c r="AX64" s="94"/>
      <c r="AY64" s="94"/>
      <c r="AZ64" s="91">
        <v>37</v>
      </c>
      <c r="BA64" s="94">
        <v>0.18975094263679801</v>
      </c>
      <c r="BB64" s="94">
        <v>0.37972347157544756</v>
      </c>
      <c r="BC64" s="94">
        <v>0.806130288306389</v>
      </c>
      <c r="BD64" s="94">
        <v>1.6432135741514493</v>
      </c>
      <c r="BE64" s="94">
        <v>3.0445804351872474</v>
      </c>
      <c r="BF64" s="94"/>
      <c r="BG64" s="94"/>
      <c r="BH64" s="94"/>
      <c r="BI64" s="91"/>
      <c r="BJ64" s="91">
        <v>37</v>
      </c>
      <c r="BK64" s="94">
        <v>183.14075374806288</v>
      </c>
      <c r="BL64" s="94">
        <v>199.40046990941278</v>
      </c>
      <c r="BM64" s="94">
        <v>236.2948675209733</v>
      </c>
      <c r="BN64" s="94">
        <v>309.79890864507411</v>
      </c>
      <c r="BO64" s="94">
        <v>426.15626322598695</v>
      </c>
      <c r="BP64" s="94"/>
      <c r="BQ64" s="94"/>
      <c r="BR64" s="94"/>
      <c r="BS64" s="94"/>
      <c r="BT64" s="91">
        <v>37</v>
      </c>
      <c r="BU64" s="94">
        <v>10.676243567949452</v>
      </c>
      <c r="BV64" s="94">
        <v>11.860187415801276</v>
      </c>
      <c r="BW64" s="94">
        <v>14.733613891126744</v>
      </c>
      <c r="BX64" s="94">
        <v>21.373957775318264</v>
      </c>
      <c r="BY64" s="94">
        <v>35.36355647235262</v>
      </c>
      <c r="BZ64" s="94"/>
      <c r="CA64" s="94"/>
      <c r="CB64" s="94"/>
      <c r="CC64" s="94"/>
      <c r="CD64" s="91">
        <v>37</v>
      </c>
      <c r="CE64" s="94">
        <v>0.91068313705240966</v>
      </c>
      <c r="CF64" s="94">
        <v>1.0127482559878149</v>
      </c>
      <c r="CG64" s="94">
        <v>1.2611086288858517</v>
      </c>
      <c r="CH64" s="94">
        <v>1.8380166511837881</v>
      </c>
      <c r="CI64" s="94">
        <v>3.0646674426273428</v>
      </c>
      <c r="CJ64" s="94"/>
      <c r="CK64" s="94"/>
      <c r="CL64" s="94"/>
      <c r="CM64" s="91">
        <v>37</v>
      </c>
      <c r="CN64" s="94">
        <v>144.98134434976555</v>
      </c>
      <c r="CO64" s="94">
        <v>124.63654094670638</v>
      </c>
      <c r="CP64" s="94">
        <v>85.249632148752454</v>
      </c>
      <c r="CQ64" s="94">
        <v>32.834186037679345</v>
      </c>
      <c r="CR64" s="94">
        <v>2.7931918194441696</v>
      </c>
      <c r="CS64" s="94"/>
      <c r="CT64" s="94"/>
      <c r="CU64" s="94"/>
      <c r="CV64" s="94"/>
      <c r="CW64" s="91">
        <v>37</v>
      </c>
      <c r="CX64" s="94">
        <v>8.4517296855518751</v>
      </c>
      <c r="CY64" s="94">
        <v>7.4132861128997165</v>
      </c>
      <c r="CZ64" s="94">
        <v>5.3155414572380399</v>
      </c>
      <c r="DA64" s="94">
        <v>2.2653291744172237</v>
      </c>
      <c r="DB64" s="94">
        <v>0.23178633090427342</v>
      </c>
      <c r="DC64" s="94"/>
      <c r="DD64" s="94"/>
      <c r="DE64" s="94"/>
      <c r="DF64" s="91"/>
      <c r="DG64" s="91">
        <v>37</v>
      </c>
      <c r="DH64" s="94">
        <v>0.72093219441561163</v>
      </c>
      <c r="DI64" s="94">
        <v>0.63302478441236743</v>
      </c>
      <c r="DJ64" s="94">
        <v>0.45497834057946279</v>
      </c>
      <c r="DK64" s="94">
        <v>0.19480307703233887</v>
      </c>
      <c r="DL64" s="94">
        <v>2.0087007440095221E-2</v>
      </c>
      <c r="DM64" s="90"/>
      <c r="DN64" s="94"/>
      <c r="DO64" s="94"/>
      <c r="DP64" s="94"/>
      <c r="DQ64" s="94"/>
      <c r="DR64" s="94"/>
      <c r="DS64" s="94"/>
      <c r="DT64" s="94"/>
      <c r="DU64" s="91"/>
      <c r="DV64" s="94"/>
      <c r="DW64" s="94"/>
      <c r="DX64" s="94"/>
      <c r="DY64" s="94"/>
      <c r="DZ64" s="94"/>
      <c r="EA64" s="94"/>
      <c r="EB64" s="94"/>
      <c r="EC64" s="94"/>
      <c r="ED64" s="94"/>
      <c r="EE64" s="91"/>
      <c r="EF64" s="94"/>
      <c r="EG64" s="94"/>
      <c r="EH64" s="94"/>
      <c r="EI64" s="94"/>
      <c r="EJ64" s="94"/>
      <c r="EK64" s="94"/>
      <c r="EL64" s="94"/>
      <c r="EM64" s="94"/>
      <c r="EN64" s="91"/>
      <c r="EO64" s="91"/>
      <c r="EP64" s="94"/>
      <c r="EQ64" s="94"/>
      <c r="ER64" s="94"/>
      <c r="ES64" s="94"/>
      <c r="ET64" s="94"/>
      <c r="EU64" s="90"/>
    </row>
    <row r="65" spans="2:151">
      <c r="B65" s="91">
        <v>38</v>
      </c>
      <c r="C65" s="94">
        <v>349.00758502569005</v>
      </c>
      <c r="D65" s="94">
        <v>256.3387037689244</v>
      </c>
      <c r="E65" s="94">
        <v>192.37003704338264</v>
      </c>
      <c r="F65" s="94">
        <v>147.47862459028903</v>
      </c>
      <c r="G65" s="94">
        <v>115.44749129236919</v>
      </c>
      <c r="H65" s="94"/>
      <c r="I65" s="94"/>
      <c r="J65" s="94"/>
      <c r="K65" s="91"/>
      <c r="L65" s="91">
        <v>38</v>
      </c>
      <c r="M65" s="94">
        <v>15.615035187727681</v>
      </c>
      <c r="N65" s="94">
        <v>13.257622743252041</v>
      </c>
      <c r="O65" s="94">
        <v>11.342419640935059</v>
      </c>
      <c r="P65" s="94">
        <v>9.7919499917643122</v>
      </c>
      <c r="Q65" s="94">
        <v>8.5383734067890771</v>
      </c>
      <c r="R65" s="94"/>
      <c r="S65" s="94"/>
      <c r="T65" s="94"/>
      <c r="U65" s="91"/>
      <c r="V65" s="91">
        <v>38</v>
      </c>
      <c r="W65" s="94">
        <v>1.3286966455704448</v>
      </c>
      <c r="X65" s="94">
        <v>1.1318721545445725</v>
      </c>
      <c r="Y65" s="94">
        <v>0.9717388392026356</v>
      </c>
      <c r="Z65" s="94">
        <v>0.84192730141510796</v>
      </c>
      <c r="AA65" s="94">
        <v>0.73685029847176875</v>
      </c>
      <c r="AB65" s="94"/>
      <c r="AC65" s="94"/>
      <c r="AD65" s="94"/>
      <c r="AE65" s="91"/>
      <c r="AF65" s="91">
        <v>38</v>
      </c>
      <c r="AG65" s="94">
        <v>39.625798478457121</v>
      </c>
      <c r="AH65" s="94">
        <v>77.783698306157916</v>
      </c>
      <c r="AI65" s="94">
        <v>156.05304874509258</v>
      </c>
      <c r="AJ65" s="94">
        <v>281.55806898349999</v>
      </c>
      <c r="AK65" s="94">
        <v>424.6266620071849</v>
      </c>
      <c r="AL65" s="94"/>
      <c r="AM65" s="94"/>
      <c r="AN65" s="94"/>
      <c r="AO65" s="91"/>
      <c r="AP65" s="91">
        <v>38</v>
      </c>
      <c r="AQ65" s="94">
        <v>2.2906376109238367</v>
      </c>
      <c r="AR65" s="94">
        <v>4.592469582452237</v>
      </c>
      <c r="AS65" s="94">
        <v>9.6788744675418776</v>
      </c>
      <c r="AT65" s="94">
        <v>19.381631596702039</v>
      </c>
      <c r="AU65" s="94">
        <v>35.228460704344982</v>
      </c>
      <c r="AV65" s="94"/>
      <c r="AW65" s="94"/>
      <c r="AX65" s="94"/>
      <c r="AY65" s="94"/>
      <c r="AZ65" s="91">
        <v>38</v>
      </c>
      <c r="BA65" s="94">
        <v>0.19539746367906605</v>
      </c>
      <c r="BB65" s="94">
        <v>0.39218092107163066</v>
      </c>
      <c r="BC65" s="94">
        <v>0.82855691401854814</v>
      </c>
      <c r="BD65" s="94">
        <v>1.6669090667704693</v>
      </c>
      <c r="BE65" s="94">
        <v>3.0531030244892552</v>
      </c>
      <c r="BF65" s="94"/>
      <c r="BG65" s="94"/>
      <c r="BH65" s="94"/>
      <c r="BI65" s="91"/>
      <c r="BJ65" s="91">
        <v>38</v>
      </c>
      <c r="BK65" s="94">
        <v>176.23688020759792</v>
      </c>
      <c r="BL65" s="94">
        <v>193.46539653099819</v>
      </c>
      <c r="BM65" s="94">
        <v>232.23536122817558</v>
      </c>
      <c r="BN65" s="94">
        <v>308.23537597661323</v>
      </c>
      <c r="BO65" s="94">
        <v>426.02325409172772</v>
      </c>
      <c r="BP65" s="94"/>
      <c r="BQ65" s="94"/>
      <c r="BR65" s="94"/>
      <c r="BS65" s="94"/>
      <c r="BT65" s="91">
        <v>38</v>
      </c>
      <c r="BU65" s="94">
        <v>10.187676759494813</v>
      </c>
      <c r="BV65" s="94">
        <v>11.422495563640883</v>
      </c>
      <c r="BW65" s="94">
        <v>14.403928191902367</v>
      </c>
      <c r="BX65" s="94">
        <v>21.218019159663143</v>
      </c>
      <c r="BY65" s="94">
        <v>35.344326696220648</v>
      </c>
      <c r="BZ65" s="94"/>
      <c r="CA65" s="94"/>
      <c r="CB65" s="94"/>
      <c r="CC65" s="94"/>
      <c r="CD65" s="91">
        <v>38</v>
      </c>
      <c r="CE65" s="94">
        <v>0.8690358484005708</v>
      </c>
      <c r="CF65" s="94">
        <v>0.97544137215456139</v>
      </c>
      <c r="CG65" s="94">
        <v>1.2330436077510534</v>
      </c>
      <c r="CH65" s="94">
        <v>1.8248468060950194</v>
      </c>
      <c r="CI65" s="94">
        <v>3.0631446443374766</v>
      </c>
      <c r="CJ65" s="94"/>
      <c r="CK65" s="94"/>
      <c r="CL65" s="94"/>
      <c r="CM65" s="91">
        <v>38</v>
      </c>
      <c r="CN65" s="94">
        <v>136.61108172914081</v>
      </c>
      <c r="CO65" s="94">
        <v>115.68169822484026</v>
      </c>
      <c r="CP65" s="94">
        <v>76.182312483082995</v>
      </c>
      <c r="CQ65" s="94">
        <v>26.67730699311322</v>
      </c>
      <c r="CR65" s="94">
        <v>1.3965920845427955</v>
      </c>
      <c r="CS65" s="94"/>
      <c r="CT65" s="94"/>
      <c r="CU65" s="94"/>
      <c r="CV65" s="94"/>
      <c r="CW65" s="91">
        <v>38</v>
      </c>
      <c r="CX65" s="94">
        <v>7.8970391485709763</v>
      </c>
      <c r="CY65" s="94">
        <v>6.8300259811886459</v>
      </c>
      <c r="CZ65" s="94">
        <v>4.7250537243604898</v>
      </c>
      <c r="DA65" s="94">
        <v>1.8363875629611022</v>
      </c>
      <c r="DB65" s="94">
        <v>0.11586599187566472</v>
      </c>
      <c r="DC65" s="94"/>
      <c r="DD65" s="94"/>
      <c r="DE65" s="94"/>
      <c r="DF65" s="91"/>
      <c r="DG65" s="91">
        <v>38</v>
      </c>
      <c r="DH65" s="94">
        <v>0.67363838472150472</v>
      </c>
      <c r="DI65" s="94">
        <v>0.58326045108293079</v>
      </c>
      <c r="DJ65" s="94">
        <v>0.40448669373250512</v>
      </c>
      <c r="DK65" s="94">
        <v>0.15793773932454994</v>
      </c>
      <c r="DL65" s="94">
        <v>1.0041619848221434E-2</v>
      </c>
      <c r="DM65" s="90"/>
      <c r="DN65" s="94"/>
      <c r="DO65" s="94"/>
      <c r="DP65" s="94"/>
      <c r="DQ65" s="94"/>
      <c r="DR65" s="94"/>
      <c r="DS65" s="94"/>
      <c r="DT65" s="94"/>
      <c r="DU65" s="91"/>
      <c r="DV65" s="94"/>
      <c r="DW65" s="94"/>
      <c r="DX65" s="94"/>
      <c r="DY65" s="94"/>
      <c r="DZ65" s="94"/>
      <c r="EA65" s="94"/>
      <c r="EB65" s="94"/>
      <c r="EC65" s="94"/>
      <c r="ED65" s="94"/>
      <c r="EE65" s="91"/>
      <c r="EF65" s="94"/>
      <c r="EG65" s="94"/>
      <c r="EH65" s="94"/>
      <c r="EI65" s="94"/>
      <c r="EJ65" s="94"/>
      <c r="EK65" s="94"/>
      <c r="EL65" s="94"/>
      <c r="EM65" s="94"/>
      <c r="EN65" s="91"/>
      <c r="EO65" s="91"/>
      <c r="EP65" s="94"/>
      <c r="EQ65" s="94"/>
      <c r="ER65" s="94"/>
      <c r="ES65" s="94"/>
      <c r="ET65" s="94"/>
      <c r="EU65" s="90"/>
    </row>
    <row r="66" spans="2:151">
      <c r="B66" s="91">
        <v>39</v>
      </c>
      <c r="C66" s="94">
        <v>357.91756621368563</v>
      </c>
      <c r="D66" s="94">
        <v>264.80574585659542</v>
      </c>
      <c r="E66" s="94">
        <v>200.04466481267369</v>
      </c>
      <c r="F66" s="94">
        <v>154.27224198992351</v>
      </c>
      <c r="G66" s="94">
        <v>121.39382176028479</v>
      </c>
      <c r="H66" s="94"/>
      <c r="I66" s="94"/>
      <c r="J66" s="94"/>
      <c r="K66" s="91"/>
      <c r="L66" s="91">
        <v>39</v>
      </c>
      <c r="M66" s="94">
        <v>16.235895787520306</v>
      </c>
      <c r="N66" s="94">
        <v>13.853258947142431</v>
      </c>
      <c r="O66" s="94">
        <v>11.908085365066574</v>
      </c>
      <c r="P66" s="94">
        <v>10.325297914520341</v>
      </c>
      <c r="Q66" s="94">
        <v>9.0389210633264945</v>
      </c>
      <c r="R66" s="94"/>
      <c r="S66" s="94"/>
      <c r="T66" s="94"/>
      <c r="U66" s="91"/>
      <c r="V66" s="91">
        <v>39</v>
      </c>
      <c r="W66" s="94">
        <v>1.3819320584800785</v>
      </c>
      <c r="X66" s="94">
        <v>1.1830603345916737</v>
      </c>
      <c r="Y66" s="94">
        <v>1.0204779569107878</v>
      </c>
      <c r="Z66" s="94">
        <v>0.88801415359567537</v>
      </c>
      <c r="AA66" s="94">
        <v>0.78023687357347526</v>
      </c>
      <c r="AB66" s="94"/>
      <c r="AC66" s="94"/>
      <c r="AD66" s="94"/>
      <c r="AE66" s="91"/>
      <c r="AF66" s="91">
        <v>39</v>
      </c>
      <c r="AG66" s="94">
        <v>41.132430685553317</v>
      </c>
      <c r="AH66" s="94">
        <v>80.8454019574272</v>
      </c>
      <c r="AI66" s="94">
        <v>160.94104833076875</v>
      </c>
      <c r="AJ66" s="94">
        <v>285.61835890395423</v>
      </c>
      <c r="AK66" s="94">
        <v>425.52446801674159</v>
      </c>
      <c r="AL66" s="94"/>
      <c r="AM66" s="94"/>
      <c r="AN66" s="94"/>
      <c r="AO66" s="91"/>
      <c r="AP66" s="91">
        <v>39</v>
      </c>
      <c r="AQ66" s="94">
        <v>2.3591011693693322</v>
      </c>
      <c r="AR66" s="94">
        <v>4.7408571135327158</v>
      </c>
      <c r="AS66" s="94">
        <v>9.9350988716826691</v>
      </c>
      <c r="AT66" s="94">
        <v>19.625090772480707</v>
      </c>
      <c r="AU66" s="94">
        <v>35.298855783440906</v>
      </c>
      <c r="AV66" s="94"/>
      <c r="AW66" s="94"/>
      <c r="AX66" s="94"/>
      <c r="AY66" s="94"/>
      <c r="AZ66" s="91">
        <v>39</v>
      </c>
      <c r="BA66" s="94">
        <v>0.20124416619112398</v>
      </c>
      <c r="BB66" s="94">
        <v>0.40488142126654453</v>
      </c>
      <c r="BC66" s="94">
        <v>0.85059536463392582</v>
      </c>
      <c r="BD66" s="94">
        <v>1.6880455371846701</v>
      </c>
      <c r="BE66" s="94">
        <v>3.0593083558663072</v>
      </c>
      <c r="BF66" s="94"/>
      <c r="BG66" s="94"/>
      <c r="BH66" s="94"/>
      <c r="BI66" s="91"/>
      <c r="BJ66" s="91">
        <v>39</v>
      </c>
      <c r="BK66" s="94">
        <v>169.73159060144835</v>
      </c>
      <c r="BL66" s="94">
        <v>187.95674423457723</v>
      </c>
      <c r="BM66" s="94">
        <v>228.60763206231445</v>
      </c>
      <c r="BN66" s="94">
        <v>306.96502802456024</v>
      </c>
      <c r="BO66" s="94">
        <v>425.95674970674946</v>
      </c>
      <c r="BP66" s="94"/>
      <c r="BQ66" s="94"/>
      <c r="BR66" s="94"/>
      <c r="BS66" s="94"/>
      <c r="BT66" s="91">
        <v>39</v>
      </c>
      <c r="BU66" s="94">
        <v>9.7347515620424652</v>
      </c>
      <c r="BV66" s="94">
        <v>11.02197584978526</v>
      </c>
      <c r="BW66" s="94">
        <v>14.112244520070838</v>
      </c>
      <c r="BX66" s="94">
        <v>21.091839341408932</v>
      </c>
      <c r="BY66" s="94">
        <v>35.334715176214559</v>
      </c>
      <c r="BZ66" s="94"/>
      <c r="CA66" s="94"/>
      <c r="CB66" s="94"/>
      <c r="CC66" s="94"/>
      <c r="CD66" s="91">
        <v>39</v>
      </c>
      <c r="CE66" s="94">
        <v>0.83042727739595035</v>
      </c>
      <c r="CF66" s="94">
        <v>0.94130515650601887</v>
      </c>
      <c r="CG66" s="94">
        <v>1.2082224775403505</v>
      </c>
      <c r="CH66" s="94">
        <v>1.814207418658522</v>
      </c>
      <c r="CI66" s="94">
        <v>3.0624162452727446</v>
      </c>
      <c r="CJ66" s="94"/>
      <c r="CK66" s="94"/>
      <c r="CL66" s="94"/>
      <c r="CM66" s="91">
        <v>39</v>
      </c>
      <c r="CN66" s="94">
        <v>128.59915991589503</v>
      </c>
      <c r="CO66" s="94">
        <v>107.11134227715002</v>
      </c>
      <c r="CP66" s="94">
        <v>67.666583731545714</v>
      </c>
      <c r="CQ66" s="94">
        <v>21.346669120605984</v>
      </c>
      <c r="CR66" s="94">
        <v>0.43228169000789224</v>
      </c>
      <c r="CS66" s="94"/>
      <c r="CT66" s="94"/>
      <c r="CU66" s="94"/>
      <c r="CV66" s="94"/>
      <c r="CW66" s="91">
        <v>39</v>
      </c>
      <c r="CX66" s="94">
        <v>7.3756503926731325</v>
      </c>
      <c r="CY66" s="94">
        <v>6.2811187362525454</v>
      </c>
      <c r="CZ66" s="94">
        <v>4.1771456483881693</v>
      </c>
      <c r="DA66" s="94">
        <v>1.466748568928226</v>
      </c>
      <c r="DB66" s="94">
        <v>3.5859392773649745E-2</v>
      </c>
      <c r="DC66" s="94"/>
      <c r="DD66" s="94"/>
      <c r="DE66" s="94"/>
      <c r="DF66" s="91"/>
      <c r="DG66" s="91">
        <v>39</v>
      </c>
      <c r="DH66" s="94">
        <v>0.6291831112048264</v>
      </c>
      <c r="DI66" s="94">
        <v>0.5364237352394744</v>
      </c>
      <c r="DJ66" s="94">
        <v>0.35762711290642479</v>
      </c>
      <c r="DK66" s="94">
        <v>0.12616188147385179</v>
      </c>
      <c r="DL66" s="94">
        <v>3.1078894064374284E-3</v>
      </c>
      <c r="DM66" s="90"/>
      <c r="DN66" s="94"/>
      <c r="DO66" s="94"/>
      <c r="DP66" s="94"/>
      <c r="DQ66" s="94"/>
      <c r="DR66" s="94"/>
      <c r="DS66" s="94"/>
      <c r="DT66" s="94"/>
      <c r="DU66" s="91"/>
      <c r="DV66" s="94"/>
      <c r="DW66" s="94"/>
      <c r="DX66" s="94"/>
      <c r="DY66" s="94"/>
      <c r="DZ66" s="94"/>
      <c r="EA66" s="94"/>
      <c r="EB66" s="94"/>
      <c r="EC66" s="94"/>
      <c r="ED66" s="94"/>
      <c r="EE66" s="91"/>
      <c r="EF66" s="94"/>
      <c r="EG66" s="94"/>
      <c r="EH66" s="94"/>
      <c r="EI66" s="94"/>
      <c r="EJ66" s="94"/>
      <c r="EK66" s="94"/>
      <c r="EL66" s="94"/>
      <c r="EM66" s="94"/>
      <c r="EN66" s="91"/>
      <c r="EO66" s="91"/>
      <c r="EP66" s="94"/>
      <c r="EQ66" s="94"/>
      <c r="ER66" s="94"/>
      <c r="ES66" s="94"/>
      <c r="ET66" s="94"/>
      <c r="EU66" s="90"/>
    </row>
    <row r="67" spans="2:151">
      <c r="B67" s="91">
        <v>40</v>
      </c>
      <c r="C67" s="94">
        <v>367.00933744861396</v>
      </c>
      <c r="D67" s="94">
        <v>273.50912233004419</v>
      </c>
      <c r="E67" s="94">
        <v>207.98769103836599</v>
      </c>
      <c r="F67" s="94">
        <v>161.34810805010869</v>
      </c>
      <c r="G67" s="94">
        <v>127.62323722418245</v>
      </c>
      <c r="H67" s="94"/>
      <c r="I67" s="94"/>
      <c r="J67" s="94"/>
      <c r="K67" s="91"/>
      <c r="L67" s="91">
        <v>40</v>
      </c>
      <c r="M67" s="94">
        <v>16.88744081908866</v>
      </c>
      <c r="N67" s="94">
        <v>14.479991354905437</v>
      </c>
      <c r="O67" s="94">
        <v>12.505078079804798</v>
      </c>
      <c r="P67" s="94">
        <v>10.889991263463255</v>
      </c>
      <c r="Q67" s="94">
        <v>9.5706168480139464</v>
      </c>
      <c r="R67" s="94"/>
      <c r="S67" s="94"/>
      <c r="T67" s="94"/>
      <c r="U67" s="91"/>
      <c r="V67" s="91">
        <v>40</v>
      </c>
      <c r="W67" s="94">
        <v>1.4378321398311857</v>
      </c>
      <c r="X67" s="94">
        <v>1.2369522561852551</v>
      </c>
      <c r="Y67" s="94">
        <v>1.0719449822990672</v>
      </c>
      <c r="Z67" s="94">
        <v>0.93683547158153135</v>
      </c>
      <c r="AA67" s="94">
        <v>0.82634646534836043</v>
      </c>
      <c r="AB67" s="94"/>
      <c r="AC67" s="94"/>
      <c r="AD67" s="94"/>
      <c r="AE67" s="91"/>
      <c r="AF67" s="91">
        <v>40</v>
      </c>
      <c r="AG67" s="94">
        <v>42.678070526767435</v>
      </c>
      <c r="AH67" s="94">
        <v>83.943475974175954</v>
      </c>
      <c r="AI67" s="94">
        <v>165.68157618213121</v>
      </c>
      <c r="AJ67" s="94">
        <v>289.15073000313981</v>
      </c>
      <c r="AK67" s="94"/>
      <c r="AL67" s="94"/>
      <c r="AM67" s="94"/>
      <c r="AN67" s="94"/>
      <c r="AO67" s="91"/>
      <c r="AP67" s="91">
        <v>40</v>
      </c>
      <c r="AQ67" s="94">
        <v>2.4298279251384436</v>
      </c>
      <c r="AR67" s="94">
        <v>4.8918053345163299</v>
      </c>
      <c r="AS67" s="94">
        <v>10.185192747804265</v>
      </c>
      <c r="AT67" s="94">
        <v>19.838704732004175</v>
      </c>
      <c r="AU67" s="94"/>
      <c r="AV67" s="94"/>
      <c r="AW67" s="94"/>
      <c r="AX67" s="94"/>
      <c r="AY67" s="94"/>
      <c r="AZ67" s="91">
        <v>40</v>
      </c>
      <c r="BA67" s="94">
        <v>0.20728454442345426</v>
      </c>
      <c r="BB67" s="94">
        <v>0.41780294017435199</v>
      </c>
      <c r="BC67" s="94">
        <v>0.8721117351478288</v>
      </c>
      <c r="BD67" s="94">
        <v>1.7065950083045827</v>
      </c>
      <c r="BE67" s="94"/>
      <c r="BF67" s="94"/>
      <c r="BG67" s="94"/>
      <c r="BH67" s="94"/>
      <c r="BI67" s="91"/>
      <c r="BJ67" s="91">
        <v>40</v>
      </c>
      <c r="BK67" s="94">
        <v>163.60782108164378</v>
      </c>
      <c r="BL67" s="94">
        <v>182.85620412614151</v>
      </c>
      <c r="BM67" s="94">
        <v>225.3854137893837</v>
      </c>
      <c r="BN67" s="94">
        <v>305.94851997119804</v>
      </c>
      <c r="BO67" s="94"/>
      <c r="BP67" s="94"/>
      <c r="BQ67" s="94"/>
      <c r="BR67" s="94"/>
      <c r="BS67" s="94"/>
      <c r="BT67" s="91">
        <v>40</v>
      </c>
      <c r="BU67" s="94">
        <v>9.3148272058339217</v>
      </c>
      <c r="BV67" s="94">
        <v>10.655943709894091</v>
      </c>
      <c r="BW67" s="94">
        <v>13.855456562442305</v>
      </c>
      <c r="BX67" s="94">
        <v>20.991205351051239</v>
      </c>
      <c r="BY67" s="94"/>
      <c r="BZ67" s="94"/>
      <c r="CA67" s="94"/>
      <c r="CB67" s="94"/>
      <c r="CC67" s="94"/>
      <c r="CD67" s="91">
        <v>40</v>
      </c>
      <c r="CE67" s="94">
        <v>0.79463228394433338</v>
      </c>
      <c r="CF67" s="94">
        <v>0.91011074805296532</v>
      </c>
      <c r="CG67" s="94">
        <v>1.1863797341038935</v>
      </c>
      <c r="CH67" s="94">
        <v>1.8057371564489975</v>
      </c>
      <c r="CI67" s="94"/>
      <c r="CJ67" s="94"/>
      <c r="CK67" s="94"/>
      <c r="CL67" s="94"/>
      <c r="CM67" s="91">
        <v>40</v>
      </c>
      <c r="CN67" s="94">
        <v>120.92975055487634</v>
      </c>
      <c r="CO67" s="94">
        <v>98.912728151965553</v>
      </c>
      <c r="CP67" s="94">
        <v>59.703837607252503</v>
      </c>
      <c r="CQ67" s="94">
        <v>16.797789968058229</v>
      </c>
      <c r="CR67" s="94"/>
      <c r="CS67" s="94"/>
      <c r="CT67" s="94"/>
      <c r="CU67" s="94"/>
      <c r="CV67" s="94"/>
      <c r="CW67" s="91">
        <v>40</v>
      </c>
      <c r="CX67" s="94">
        <v>6.8849992806954781</v>
      </c>
      <c r="CY67" s="94">
        <v>5.7641383753777609</v>
      </c>
      <c r="CZ67" s="94">
        <v>3.6702638146380391</v>
      </c>
      <c r="DA67" s="94">
        <v>1.1525006190470639</v>
      </c>
      <c r="DB67" s="94"/>
      <c r="DC67" s="94"/>
      <c r="DD67" s="94"/>
      <c r="DE67" s="94"/>
      <c r="DF67" s="91"/>
      <c r="DG67" s="91">
        <v>40</v>
      </c>
      <c r="DH67" s="94">
        <v>0.58734773952087915</v>
      </c>
      <c r="DI67" s="94">
        <v>0.49230780787861333</v>
      </c>
      <c r="DJ67" s="94">
        <v>0.31426799895606478</v>
      </c>
      <c r="DK67" s="94">
        <v>9.9142148144414785E-2</v>
      </c>
      <c r="DL67" s="94"/>
      <c r="DM67" s="90"/>
      <c r="DN67" s="94"/>
      <c r="DO67" s="94"/>
      <c r="DP67" s="94"/>
      <c r="DQ67" s="94"/>
      <c r="DR67" s="94"/>
      <c r="DS67" s="94"/>
      <c r="DT67" s="94"/>
      <c r="DU67" s="91"/>
      <c r="DV67" s="94"/>
      <c r="DW67" s="94"/>
      <c r="DX67" s="94"/>
      <c r="DY67" s="94"/>
      <c r="DZ67" s="94"/>
      <c r="EA67" s="94"/>
      <c r="EB67" s="94"/>
      <c r="EC67" s="94"/>
      <c r="ED67" s="94"/>
      <c r="EE67" s="91"/>
      <c r="EF67" s="94"/>
      <c r="EG67" s="94"/>
      <c r="EH67" s="94"/>
      <c r="EI67" s="94"/>
      <c r="EJ67" s="94"/>
      <c r="EK67" s="94"/>
      <c r="EL67" s="94"/>
      <c r="EM67" s="94"/>
      <c r="EN67" s="91"/>
      <c r="EO67" s="91"/>
      <c r="EP67" s="94"/>
      <c r="EQ67" s="94"/>
      <c r="ER67" s="94"/>
      <c r="ES67" s="94"/>
      <c r="ET67" s="94"/>
      <c r="EU67" s="90"/>
    </row>
    <row r="68" spans="2:151">
      <c r="B68" s="91">
        <v>41</v>
      </c>
      <c r="C68" s="94">
        <v>376.28566092402582</v>
      </c>
      <c r="D68" s="94">
        <v>282.45467580524075</v>
      </c>
      <c r="E68" s="94">
        <v>216.20809540896568</v>
      </c>
      <c r="F68" s="94">
        <v>168.7179895133809</v>
      </c>
      <c r="G68" s="94">
        <v>134.14975741869205</v>
      </c>
      <c r="H68" s="94"/>
      <c r="I68" s="94"/>
      <c r="J68" s="94"/>
      <c r="K68" s="91"/>
      <c r="L68" s="91">
        <v>41</v>
      </c>
      <c r="M68" s="94">
        <v>17.5717886300394</v>
      </c>
      <c r="N68" s="94">
        <v>15.140007203469684</v>
      </c>
      <c r="O68" s="94">
        <v>13.135659517018309</v>
      </c>
      <c r="P68" s="94">
        <v>11.488369479480783</v>
      </c>
      <c r="Q68" s="94">
        <v>10.135877918483976</v>
      </c>
      <c r="R68" s="94"/>
      <c r="S68" s="94"/>
      <c r="T68" s="94"/>
      <c r="U68" s="91"/>
      <c r="V68" s="91">
        <v>41</v>
      </c>
      <c r="W68" s="94">
        <v>1.496583711899836</v>
      </c>
      <c r="X68" s="94">
        <v>1.293740991440484</v>
      </c>
      <c r="Y68" s="94">
        <v>1.1263397410802551</v>
      </c>
      <c r="Z68" s="94">
        <v>0.98859814538421642</v>
      </c>
      <c r="AA68" s="94">
        <v>0.87539307535191047</v>
      </c>
      <c r="AB68" s="94"/>
      <c r="AC68" s="94"/>
      <c r="AD68" s="94"/>
      <c r="AE68" s="91"/>
      <c r="AF68" s="91">
        <v>41</v>
      </c>
      <c r="AG68" s="94">
        <v>44.262830386440243</v>
      </c>
      <c r="AH68" s="94">
        <v>87.069122778412094</v>
      </c>
      <c r="AI68" s="94">
        <v>170.24749570582972</v>
      </c>
      <c r="AJ68" s="94">
        <v>292.17065084564541</v>
      </c>
      <c r="AK68" s="94"/>
      <c r="AL68" s="94"/>
      <c r="AM68" s="94"/>
      <c r="AN68" s="94"/>
      <c r="AO68" s="91"/>
      <c r="AP68" s="91">
        <v>41</v>
      </c>
      <c r="AQ68" s="94">
        <v>2.5028225134120019</v>
      </c>
      <c r="AR68" s="94">
        <v>5.0448730287068484</v>
      </c>
      <c r="AS68" s="94">
        <v>10.427608313191094</v>
      </c>
      <c r="AT68" s="94">
        <v>20.022825945660713</v>
      </c>
      <c r="AU68" s="94"/>
      <c r="AV68" s="94"/>
      <c r="AW68" s="94"/>
      <c r="AX68" s="94"/>
      <c r="AY68" s="94"/>
      <c r="AZ68" s="91">
        <v>41</v>
      </c>
      <c r="BA68" s="94">
        <v>0.21351903349419452</v>
      </c>
      <c r="BB68" s="94">
        <v>0.43090779567817933</v>
      </c>
      <c r="BC68" s="94">
        <v>0.89297244039040946</v>
      </c>
      <c r="BD68" s="94">
        <v>1.7225864976495193</v>
      </c>
      <c r="BE68" s="94"/>
      <c r="BF68" s="94"/>
      <c r="BG68" s="94"/>
      <c r="BH68" s="94"/>
      <c r="BI68" s="91"/>
      <c r="BJ68" s="91">
        <v>41</v>
      </c>
      <c r="BK68" s="94">
        <v>157.84926153141157</v>
      </c>
      <c r="BL68" s="94">
        <v>178.14607421414314</v>
      </c>
      <c r="BM68" s="94">
        <v>222.54237390332406</v>
      </c>
      <c r="BN68" s="94">
        <v>305.14862521081426</v>
      </c>
      <c r="BO68" s="94"/>
      <c r="BP68" s="94"/>
      <c r="BQ68" s="94"/>
      <c r="BR68" s="94"/>
      <c r="BS68" s="94"/>
      <c r="BT68" s="91">
        <v>41</v>
      </c>
      <c r="BU68" s="94">
        <v>8.9255179128197781</v>
      </c>
      <c r="BV68" s="94">
        <v>10.321963703024338</v>
      </c>
      <c r="BW68" s="94">
        <v>13.630653998936442</v>
      </c>
      <c r="BX68" s="94">
        <v>20.912223019216555</v>
      </c>
      <c r="BY68" s="94"/>
      <c r="BZ68" s="94"/>
      <c r="CA68" s="94"/>
      <c r="CB68" s="94"/>
      <c r="CC68" s="94"/>
      <c r="CD68" s="91">
        <v>41</v>
      </c>
      <c r="CE68" s="94">
        <v>0.76144750495405245</v>
      </c>
      <c r="CF68" s="94">
        <v>0.88165045998798952</v>
      </c>
      <c r="CG68" s="94">
        <v>1.1672665485670426</v>
      </c>
      <c r="CH68" s="94">
        <v>1.7991023398245503</v>
      </c>
      <c r="CI68" s="94"/>
      <c r="CJ68" s="94"/>
      <c r="CK68" s="94"/>
      <c r="CL68" s="94"/>
      <c r="CM68" s="91">
        <v>41</v>
      </c>
      <c r="CN68" s="94">
        <v>113.58643114497134</v>
      </c>
      <c r="CO68" s="94">
        <v>91.076951435731047</v>
      </c>
      <c r="CP68" s="94">
        <v>52.294878197494349</v>
      </c>
      <c r="CQ68" s="94">
        <v>12.977974365168869</v>
      </c>
      <c r="CR68" s="94"/>
      <c r="CS68" s="94"/>
      <c r="CT68" s="94"/>
      <c r="CU68" s="94"/>
      <c r="CV68" s="94"/>
      <c r="CW68" s="91">
        <v>41</v>
      </c>
      <c r="CX68" s="94">
        <v>6.4226953994077762</v>
      </c>
      <c r="CY68" s="94">
        <v>5.2770906743174901</v>
      </c>
      <c r="CZ68" s="94">
        <v>3.2030456857453489</v>
      </c>
      <c r="DA68" s="94">
        <v>0.88939707355584241</v>
      </c>
      <c r="DB68" s="94"/>
      <c r="DC68" s="94"/>
      <c r="DD68" s="94"/>
      <c r="DE68" s="94"/>
      <c r="DF68" s="91"/>
      <c r="DG68" s="91">
        <v>41</v>
      </c>
      <c r="DH68" s="94">
        <v>0.5479284714598579</v>
      </c>
      <c r="DI68" s="94">
        <v>0.45074266430981025</v>
      </c>
      <c r="DJ68" s="94">
        <v>0.27429410817663313</v>
      </c>
      <c r="DK68" s="94">
        <v>7.6515842175030976E-2</v>
      </c>
      <c r="DL68" s="94"/>
      <c r="DM68" s="90"/>
      <c r="DN68" s="94"/>
      <c r="DO68" s="94"/>
      <c r="DP68" s="94"/>
      <c r="DQ68" s="94"/>
      <c r="DR68" s="94"/>
      <c r="DS68" s="94"/>
      <c r="DT68" s="94"/>
      <c r="DU68" s="91"/>
      <c r="DV68" s="94"/>
      <c r="DW68" s="94"/>
      <c r="DX68" s="94"/>
      <c r="DY68" s="94"/>
      <c r="DZ68" s="94"/>
      <c r="EA68" s="94"/>
      <c r="EB68" s="94"/>
      <c r="EC68" s="94"/>
      <c r="ED68" s="94"/>
      <c r="EE68" s="91"/>
      <c r="EF68" s="94"/>
      <c r="EG68" s="94"/>
      <c r="EH68" s="94"/>
      <c r="EI68" s="94"/>
      <c r="EJ68" s="94"/>
      <c r="EK68" s="94"/>
      <c r="EL68" s="94"/>
      <c r="EM68" s="94"/>
      <c r="EN68" s="91"/>
      <c r="EO68" s="91"/>
      <c r="EP68" s="94"/>
      <c r="EQ68" s="94"/>
      <c r="ER68" s="94"/>
      <c r="ES68" s="94"/>
      <c r="ET68" s="94"/>
      <c r="EU68" s="90"/>
    </row>
    <row r="69" spans="2:151">
      <c r="B69" s="91">
        <v>42</v>
      </c>
      <c r="C69" s="94">
        <v>385.74374804290198</v>
      </c>
      <c r="D69" s="94">
        <v>291.64195693234143</v>
      </c>
      <c r="E69" s="94">
        <v>224.70813157520763</v>
      </c>
      <c r="F69" s="94">
        <v>176.38670249384404</v>
      </c>
      <c r="G69" s="94">
        <v>140.98036320973861</v>
      </c>
      <c r="H69" s="94"/>
      <c r="I69" s="94"/>
      <c r="J69" s="94"/>
      <c r="K69" s="91"/>
      <c r="L69" s="91">
        <v>42</v>
      </c>
      <c r="M69" s="94">
        <v>18.290826933497435</v>
      </c>
      <c r="N69" s="94">
        <v>15.835209966664001</v>
      </c>
      <c r="O69" s="94">
        <v>13.801753447521198</v>
      </c>
      <c r="P69" s="94">
        <v>12.122379521531506</v>
      </c>
      <c r="Q69" s="94">
        <v>10.736674716834527</v>
      </c>
      <c r="R69" s="94"/>
      <c r="S69" s="94"/>
      <c r="T69" s="94"/>
      <c r="U69" s="91"/>
      <c r="V69" s="91">
        <v>42</v>
      </c>
      <c r="W69" s="94">
        <v>1.5583545096395914</v>
      </c>
      <c r="X69" s="94">
        <v>1.3535959172874659</v>
      </c>
      <c r="Y69" s="94">
        <v>1.1838336277901005</v>
      </c>
      <c r="Z69" s="94">
        <v>1.0434758309260528</v>
      </c>
      <c r="AA69" s="94">
        <v>0.92755265230439976</v>
      </c>
      <c r="AB69" s="94"/>
      <c r="AC69" s="94"/>
      <c r="AD69" s="94"/>
      <c r="AE69" s="91"/>
      <c r="AF69" s="91">
        <v>42</v>
      </c>
      <c r="AG69" s="94">
        <v>45.886579487752286</v>
      </c>
      <c r="AH69" s="94">
        <v>90.214318490355339</v>
      </c>
      <c r="AI69" s="94">
        <v>174.61237014806801</v>
      </c>
      <c r="AJ69" s="94">
        <v>294.70358681340724</v>
      </c>
      <c r="AK69" s="94"/>
      <c r="AL69" s="94"/>
      <c r="AM69" s="94"/>
      <c r="AN69" s="94"/>
      <c r="AO69" s="91"/>
      <c r="AP69" s="91">
        <v>42</v>
      </c>
      <c r="AQ69" s="94">
        <v>2.5780784880340426</v>
      </c>
      <c r="AR69" s="94">
        <v>5.1996697204712534</v>
      </c>
      <c r="AS69" s="94">
        <v>10.660808513661911</v>
      </c>
      <c r="AT69" s="94">
        <v>20.178464598613935</v>
      </c>
      <c r="AU69" s="94"/>
      <c r="AV69" s="94"/>
      <c r="AW69" s="94"/>
      <c r="AX69" s="94"/>
      <c r="AY69" s="94"/>
      <c r="AZ69" s="91">
        <v>42</v>
      </c>
      <c r="BA69" s="94">
        <v>0.21994712333578217</v>
      </c>
      <c r="BB69" s="94">
        <v>0.44416262999856015</v>
      </c>
      <c r="BC69" s="94">
        <v>0.91304470743175881</v>
      </c>
      <c r="BD69" s="94">
        <v>1.7361064017605627</v>
      </c>
      <c r="BE69" s="94"/>
      <c r="BF69" s="94"/>
      <c r="BG69" s="94"/>
      <c r="BH69" s="94"/>
      <c r="BI69" s="91"/>
      <c r="BJ69" s="91">
        <v>42</v>
      </c>
      <c r="BK69" s="94">
        <v>152.44038385784148</v>
      </c>
      <c r="BL69" s="94">
        <v>173.80907652672738</v>
      </c>
      <c r="BM69" s="94">
        <v>220.05214160820526</v>
      </c>
      <c r="BN69" s="94">
        <v>304.53062643152055</v>
      </c>
      <c r="BO69" s="94"/>
      <c r="BP69" s="94"/>
      <c r="BQ69" s="94"/>
      <c r="BR69" s="94"/>
      <c r="BS69" s="94"/>
      <c r="BT69" s="91">
        <v>42</v>
      </c>
      <c r="BU69" s="94">
        <v>8.5646670272394285</v>
      </c>
      <c r="BV69" s="94">
        <v>10.017808785594426</v>
      </c>
      <c r="BW69" s="94">
        <v>13.435094791491482</v>
      </c>
      <c r="BX69" s="94">
        <v>20.851325669588366</v>
      </c>
      <c r="BY69" s="94"/>
      <c r="BZ69" s="94"/>
      <c r="CA69" s="94"/>
      <c r="CB69" s="94"/>
      <c r="CC69" s="94"/>
      <c r="CD69" s="91">
        <v>42</v>
      </c>
      <c r="CE69" s="94">
        <v>0.73068910962700795</v>
      </c>
      <c r="CF69" s="94">
        <v>0.85573440934418321</v>
      </c>
      <c r="CG69" s="94">
        <v>1.1506483938338476</v>
      </c>
      <c r="CH69" s="94">
        <v>1.7939977446377815</v>
      </c>
      <c r="CI69" s="94"/>
      <c r="CJ69" s="94"/>
      <c r="CK69" s="94"/>
      <c r="CL69" s="94"/>
      <c r="CM69" s="91">
        <v>42</v>
      </c>
      <c r="CN69" s="94">
        <v>106.55380437008921</v>
      </c>
      <c r="CO69" s="94">
        <v>83.594758036372056</v>
      </c>
      <c r="CP69" s="94">
        <v>45.439771460137258</v>
      </c>
      <c r="CQ69" s="94">
        <v>9.8270396181132984</v>
      </c>
      <c r="CR69" s="94"/>
      <c r="CS69" s="94"/>
      <c r="CT69" s="94"/>
      <c r="CU69" s="94"/>
      <c r="CV69" s="94"/>
      <c r="CW69" s="91">
        <v>42</v>
      </c>
      <c r="CX69" s="94">
        <v>5.9865885392053855</v>
      </c>
      <c r="CY69" s="94">
        <v>4.8181390651231721</v>
      </c>
      <c r="CZ69" s="94">
        <v>2.7742862778295705</v>
      </c>
      <c r="DA69" s="94">
        <v>0.67286107097443237</v>
      </c>
      <c r="DB69" s="94"/>
      <c r="DC69" s="94"/>
      <c r="DD69" s="94"/>
      <c r="DE69" s="94"/>
      <c r="DF69" s="91"/>
      <c r="DG69" s="91">
        <v>42</v>
      </c>
      <c r="DH69" s="94">
        <v>0.5107419862912258</v>
      </c>
      <c r="DI69" s="94">
        <v>0.411571779345623</v>
      </c>
      <c r="DJ69" s="94">
        <v>0.23760368640208884</v>
      </c>
      <c r="DK69" s="94">
        <v>5.7891342877218789E-2</v>
      </c>
      <c r="DL69" s="94"/>
      <c r="DM69" s="90"/>
      <c r="DN69" s="94"/>
      <c r="DO69" s="94"/>
      <c r="DP69" s="94"/>
      <c r="DQ69" s="94"/>
      <c r="DR69" s="94"/>
      <c r="DS69" s="94"/>
      <c r="DT69" s="94"/>
      <c r="DU69" s="91"/>
      <c r="DV69" s="94"/>
      <c r="DW69" s="94"/>
      <c r="DX69" s="94"/>
      <c r="DY69" s="94"/>
      <c r="DZ69" s="94"/>
      <c r="EA69" s="94"/>
      <c r="EB69" s="94"/>
      <c r="EC69" s="94"/>
      <c r="ED69" s="94"/>
      <c r="EE69" s="91"/>
      <c r="EF69" s="94"/>
      <c r="EG69" s="94"/>
      <c r="EH69" s="94"/>
      <c r="EI69" s="94"/>
      <c r="EJ69" s="94"/>
      <c r="EK69" s="94"/>
      <c r="EL69" s="94"/>
      <c r="EM69" s="94"/>
      <c r="EN69" s="91"/>
      <c r="EO69" s="91"/>
      <c r="EP69" s="94"/>
      <c r="EQ69" s="94"/>
      <c r="ER69" s="94"/>
      <c r="ES69" s="94"/>
      <c r="ET69" s="94"/>
      <c r="EU69" s="90"/>
    </row>
    <row r="70" spans="2:151">
      <c r="B70" s="91">
        <v>43</v>
      </c>
      <c r="C70" s="94">
        <v>395.38125741905816</v>
      </c>
      <c r="D70" s="94">
        <v>301.0710358339611</v>
      </c>
      <c r="E70" s="94">
        <v>233.49067905587995</v>
      </c>
      <c r="F70" s="94">
        <v>184.35982493601887</v>
      </c>
      <c r="G70" s="94">
        <v>148.12294954190853</v>
      </c>
      <c r="H70" s="94"/>
      <c r="I70" s="94"/>
      <c r="J70" s="94"/>
      <c r="K70" s="91"/>
      <c r="L70" s="91">
        <v>43</v>
      </c>
      <c r="M70" s="94">
        <v>19.046645667639851</v>
      </c>
      <c r="N70" s="94">
        <v>16.567714056892676</v>
      </c>
      <c r="O70" s="94">
        <v>14.505503665461985</v>
      </c>
      <c r="P70" s="94">
        <v>12.794197867966311</v>
      </c>
      <c r="Q70" s="94">
        <v>11.37521713188381</v>
      </c>
      <c r="R70" s="94"/>
      <c r="S70" s="94"/>
      <c r="T70" s="94"/>
      <c r="U70" s="91"/>
      <c r="V70" s="91">
        <v>43</v>
      </c>
      <c r="W70" s="94">
        <v>1.6233303957252367</v>
      </c>
      <c r="X70" s="94">
        <v>1.4167053305045603</v>
      </c>
      <c r="Y70" s="94">
        <v>1.244617784980508</v>
      </c>
      <c r="Z70" s="94">
        <v>1.101662799867585</v>
      </c>
      <c r="AA70" s="94">
        <v>0.98302266987374509</v>
      </c>
      <c r="AB70" s="94"/>
      <c r="AC70" s="94"/>
      <c r="AD70" s="94"/>
      <c r="AE70" s="91"/>
      <c r="AF70" s="91">
        <v>43</v>
      </c>
      <c r="AG70" s="94">
        <v>47.548823747731127</v>
      </c>
      <c r="AH70" s="94">
        <v>93.368628521779911</v>
      </c>
      <c r="AI70" s="94">
        <v>178.74998606161734</v>
      </c>
      <c r="AJ70" s="94">
        <v>296.78383289104897</v>
      </c>
      <c r="AK70" s="94"/>
      <c r="AL70" s="94"/>
      <c r="AM70" s="94"/>
      <c r="AN70" s="94"/>
      <c r="AO70" s="91"/>
      <c r="AP70" s="91">
        <v>43</v>
      </c>
      <c r="AQ70" s="94">
        <v>2.6555717299257111</v>
      </c>
      <c r="AR70" s="94">
        <v>5.3556698725752359</v>
      </c>
      <c r="AS70" s="94">
        <v>10.883233898425054</v>
      </c>
      <c r="AT70" s="94">
        <v>20.307235875602498</v>
      </c>
      <c r="AU70" s="94"/>
      <c r="AV70" s="94"/>
      <c r="AW70" s="94"/>
      <c r="AX70" s="94"/>
      <c r="AY70" s="94"/>
      <c r="AZ70" s="91">
        <v>43</v>
      </c>
      <c r="BA70" s="94">
        <v>0.22656679526268156</v>
      </c>
      <c r="BB70" s="94">
        <v>0.45752249889231361</v>
      </c>
      <c r="BC70" s="94">
        <v>0.93219373517202164</v>
      </c>
      <c r="BD70" s="94">
        <v>1.7472939428152821</v>
      </c>
      <c r="BE70" s="94"/>
      <c r="BF70" s="94"/>
      <c r="BG70" s="94"/>
      <c r="BH70" s="94"/>
      <c r="BI70" s="91"/>
      <c r="BJ70" s="91">
        <v>43</v>
      </c>
      <c r="BK70" s="94">
        <v>147.36639317355153</v>
      </c>
      <c r="BL70" s="94">
        <v>169.82837376309061</v>
      </c>
      <c r="BM70" s="94">
        <v>217.88834296724639</v>
      </c>
      <c r="BN70" s="94">
        <v>304.06267216399135</v>
      </c>
      <c r="BO70" s="94"/>
      <c r="BP70" s="94"/>
      <c r="BQ70" s="94"/>
      <c r="BR70" s="94"/>
      <c r="BS70" s="94"/>
      <c r="BT70" s="91">
        <v>43</v>
      </c>
      <c r="BU70" s="94">
        <v>8.2303198440629011</v>
      </c>
      <c r="BV70" s="94">
        <v>9.7414379890914145</v>
      </c>
      <c r="BW70" s="94">
        <v>13.266181735171568</v>
      </c>
      <c r="BX70" s="94">
        <v>20.805285599458255</v>
      </c>
      <c r="BY70" s="94"/>
      <c r="BZ70" s="94"/>
      <c r="CA70" s="94"/>
      <c r="CB70" s="94"/>
      <c r="CC70" s="94"/>
      <c r="CD70" s="91">
        <v>43</v>
      </c>
      <c r="CE70" s="94">
        <v>0.70219048125969818</v>
      </c>
      <c r="CF70" s="94">
        <v>0.83218853245533164</v>
      </c>
      <c r="CG70" s="94">
        <v>1.1363030160520626</v>
      </c>
      <c r="CH70" s="94">
        <v>1.7901475971011176</v>
      </c>
      <c r="CI70" s="94"/>
      <c r="CJ70" s="94"/>
      <c r="CK70" s="94"/>
      <c r="CL70" s="94"/>
      <c r="CM70" s="91">
        <v>43</v>
      </c>
      <c r="CN70" s="94">
        <v>99.817569425820409</v>
      </c>
      <c r="CO70" s="94">
        <v>76.459745241310699</v>
      </c>
      <c r="CP70" s="94">
        <v>39.138356905629067</v>
      </c>
      <c r="CQ70" s="94">
        <v>7.278839272942375</v>
      </c>
      <c r="CR70" s="94"/>
      <c r="CS70" s="94"/>
      <c r="CT70" s="94"/>
      <c r="CU70" s="94"/>
      <c r="CV70" s="94"/>
      <c r="CW70" s="91">
        <v>43</v>
      </c>
      <c r="CX70" s="94">
        <v>5.5747481141371891</v>
      </c>
      <c r="CY70" s="94">
        <v>4.3857681165161786</v>
      </c>
      <c r="CZ70" s="94">
        <v>2.382947836746514</v>
      </c>
      <c r="DA70" s="94">
        <v>0.49804972385575608</v>
      </c>
      <c r="DB70" s="94"/>
      <c r="DC70" s="94"/>
      <c r="DD70" s="94"/>
      <c r="DE70" s="94"/>
      <c r="DF70" s="91"/>
      <c r="DG70" s="91">
        <v>43</v>
      </c>
      <c r="DH70" s="94">
        <v>0.4756236859970166</v>
      </c>
      <c r="DI70" s="94">
        <v>0.37466603356301803</v>
      </c>
      <c r="DJ70" s="94">
        <v>0.20410928088004088</v>
      </c>
      <c r="DK70" s="94">
        <v>4.2853654285835548E-2</v>
      </c>
      <c r="DL70" s="94"/>
      <c r="DM70" s="90"/>
      <c r="DN70" s="94"/>
      <c r="DO70" s="94"/>
      <c r="DP70" s="94"/>
      <c r="DQ70" s="94"/>
      <c r="DR70" s="94"/>
      <c r="DS70" s="94"/>
      <c r="DT70" s="94"/>
      <c r="DU70" s="91"/>
      <c r="DV70" s="94"/>
      <c r="DW70" s="94"/>
      <c r="DX70" s="94"/>
      <c r="DY70" s="94"/>
      <c r="DZ70" s="94"/>
      <c r="EA70" s="94"/>
      <c r="EB70" s="94"/>
      <c r="EC70" s="94"/>
      <c r="ED70" s="94"/>
      <c r="EE70" s="91"/>
      <c r="EF70" s="94"/>
      <c r="EG70" s="94"/>
      <c r="EH70" s="94"/>
      <c r="EI70" s="94"/>
      <c r="EJ70" s="94"/>
      <c r="EK70" s="94"/>
      <c r="EL70" s="94"/>
      <c r="EM70" s="94"/>
      <c r="EN70" s="91"/>
      <c r="EO70" s="91"/>
      <c r="EP70" s="94"/>
      <c r="EQ70" s="94"/>
      <c r="ER70" s="94"/>
      <c r="ES70" s="94"/>
      <c r="ET70" s="94"/>
      <c r="EU70" s="90"/>
    </row>
    <row r="71" spans="2:151">
      <c r="B71" s="91">
        <v>44</v>
      </c>
      <c r="C71" s="94">
        <v>405.19657226789695</v>
      </c>
      <c r="D71" s="94">
        <v>310.7428336785627</v>
      </c>
      <c r="E71" s="94">
        <v>242.55961926753645</v>
      </c>
      <c r="F71" s="94">
        <v>192.64411142106098</v>
      </c>
      <c r="G71" s="94">
        <v>155.58677582143221</v>
      </c>
      <c r="H71" s="94"/>
      <c r="I71" s="94"/>
      <c r="J71" s="94"/>
      <c r="K71" s="91"/>
      <c r="L71" s="91">
        <v>44</v>
      </c>
      <c r="M71" s="94">
        <v>19.841583555955808</v>
      </c>
      <c r="N71" s="94">
        <v>17.33989580835464</v>
      </c>
      <c r="O71" s="94">
        <v>15.24932965574043</v>
      </c>
      <c r="P71" s="94">
        <v>13.506291115974067</v>
      </c>
      <c r="Q71" s="94">
        <v>12.054020268406713</v>
      </c>
      <c r="R71" s="94"/>
      <c r="S71" s="94"/>
      <c r="T71" s="94"/>
      <c r="U71" s="91"/>
      <c r="V71" s="91">
        <v>44</v>
      </c>
      <c r="W71" s="94">
        <v>1.6917194906586708</v>
      </c>
      <c r="X71" s="94">
        <v>1.4832809711432462</v>
      </c>
      <c r="Y71" s="94">
        <v>1.3089080450846324</v>
      </c>
      <c r="Z71" s="94">
        <v>1.1633793241760408</v>
      </c>
      <c r="AA71" s="94">
        <v>1.0420279775986767</v>
      </c>
      <c r="AB71" s="94"/>
      <c r="AC71" s="94"/>
      <c r="AD71" s="94"/>
      <c r="AE71" s="91"/>
      <c r="AF71" s="91">
        <v>44</v>
      </c>
      <c r="AG71" s="94">
        <v>49.248569657286389</v>
      </c>
      <c r="AH71" s="94">
        <v>96.521679094250104</v>
      </c>
      <c r="AI71" s="94">
        <v>182.63698013636781</v>
      </c>
      <c r="AJ71" s="94">
        <v>298.45352410652163</v>
      </c>
      <c r="AK71" s="94"/>
      <c r="AL71" s="94"/>
      <c r="AM71" s="94"/>
      <c r="AN71" s="94"/>
      <c r="AO71" s="91"/>
      <c r="AP71" s="91">
        <v>44</v>
      </c>
      <c r="AQ71" s="94">
        <v>2.735253116668547</v>
      </c>
      <c r="AR71" s="94">
        <v>5.5123544760511471</v>
      </c>
      <c r="AS71" s="94">
        <v>11.093459289349138</v>
      </c>
      <c r="AT71" s="94">
        <v>20.411317532641345</v>
      </c>
      <c r="AU71" s="94"/>
      <c r="AV71" s="94"/>
      <c r="AW71" s="94"/>
      <c r="AX71" s="94"/>
      <c r="AY71" s="94"/>
      <c r="AZ71" s="91">
        <v>44</v>
      </c>
      <c r="BA71" s="94">
        <v>0.23337389513135862</v>
      </c>
      <c r="BB71" s="94">
        <v>0.47094299096801473</v>
      </c>
      <c r="BC71" s="94">
        <v>0.95029619712098701</v>
      </c>
      <c r="BD71" s="94">
        <v>1.7563374845570279</v>
      </c>
      <c r="BE71" s="94"/>
      <c r="BF71" s="94"/>
      <c r="BG71" s="94"/>
      <c r="BH71" s="94"/>
      <c r="BI71" s="91"/>
      <c r="BJ71" s="91">
        <v>44</v>
      </c>
      <c r="BK71" s="94">
        <v>142.61317558184581</v>
      </c>
      <c r="BL71" s="94">
        <v>166.18743351350437</v>
      </c>
      <c r="BM71" s="94">
        <v>216.02461168602593</v>
      </c>
      <c r="BN71" s="94">
        <v>303.71606077004168</v>
      </c>
      <c r="BO71" s="94"/>
      <c r="BP71" s="94"/>
      <c r="BQ71" s="94"/>
      <c r="BR71" s="94"/>
      <c r="BS71" s="94"/>
      <c r="BT71" s="91">
        <v>44</v>
      </c>
      <c r="BU71" s="94">
        <v>7.9206997422011254</v>
      </c>
      <c r="BV71" s="94">
        <v>9.490966709117167</v>
      </c>
      <c r="BW71" s="94">
        <v>13.121440320832303</v>
      </c>
      <c r="BX71" s="94">
        <v>20.771223843641838</v>
      </c>
      <c r="BY71" s="94"/>
      <c r="BZ71" s="94"/>
      <c r="CA71" s="94"/>
      <c r="CB71" s="94"/>
      <c r="CC71" s="94"/>
      <c r="CD71" s="91">
        <v>44</v>
      </c>
      <c r="CE71" s="94">
        <v>0.67580018088228022</v>
      </c>
      <c r="CF71" s="94">
        <v>0.81085210840276556</v>
      </c>
      <c r="CG71" s="94">
        <v>1.1240186232628706</v>
      </c>
      <c r="CH71" s="94">
        <v>1.7873064283269702</v>
      </c>
      <c r="CI71" s="94"/>
      <c r="CJ71" s="94"/>
      <c r="CK71" s="94"/>
      <c r="CL71" s="94"/>
      <c r="CM71" s="91">
        <v>44</v>
      </c>
      <c r="CN71" s="94">
        <v>93.364605924559427</v>
      </c>
      <c r="CO71" s="94">
        <v>69.66575441925427</v>
      </c>
      <c r="CP71" s="94">
        <v>33.387631549658138</v>
      </c>
      <c r="CQ71" s="94">
        <v>5.2625366635200761</v>
      </c>
      <c r="CR71" s="94"/>
      <c r="CS71" s="94"/>
      <c r="CT71" s="94"/>
      <c r="CU71" s="94"/>
      <c r="CV71" s="94"/>
      <c r="CW71" s="91">
        <v>44</v>
      </c>
      <c r="CX71" s="94">
        <v>5.1854466255325784</v>
      </c>
      <c r="CY71" s="94">
        <v>3.9786122330660207</v>
      </c>
      <c r="CZ71" s="94">
        <v>2.0279810314831646</v>
      </c>
      <c r="DA71" s="94">
        <v>0.35990631100049408</v>
      </c>
      <c r="DB71" s="94"/>
      <c r="DC71" s="94"/>
      <c r="DD71" s="94"/>
      <c r="DE71" s="94"/>
      <c r="DF71" s="91"/>
      <c r="DG71" s="91">
        <v>44</v>
      </c>
      <c r="DH71" s="94">
        <v>0.44242628575092158</v>
      </c>
      <c r="DI71" s="94">
        <v>0.33990911743475088</v>
      </c>
      <c r="DJ71" s="94">
        <v>0.1737224261418836</v>
      </c>
      <c r="DK71" s="94">
        <v>3.0968943769942293E-2</v>
      </c>
      <c r="DL71" s="94"/>
      <c r="DM71" s="90"/>
      <c r="DN71" s="94"/>
      <c r="DO71" s="94"/>
      <c r="DP71" s="94"/>
      <c r="DQ71" s="94"/>
      <c r="DR71" s="94"/>
      <c r="DS71" s="94"/>
      <c r="DT71" s="94"/>
      <c r="DU71" s="91"/>
      <c r="DV71" s="94"/>
      <c r="DW71" s="94"/>
      <c r="DX71" s="94"/>
      <c r="DY71" s="94"/>
      <c r="DZ71" s="94"/>
      <c r="EA71" s="94"/>
      <c r="EB71" s="94"/>
      <c r="EC71" s="94"/>
      <c r="ED71" s="94"/>
      <c r="EE71" s="91"/>
      <c r="EF71" s="94"/>
      <c r="EG71" s="94"/>
      <c r="EH71" s="94"/>
      <c r="EI71" s="94"/>
      <c r="EJ71" s="94"/>
      <c r="EK71" s="94"/>
      <c r="EL71" s="94"/>
      <c r="EM71" s="94"/>
      <c r="EN71" s="91"/>
      <c r="EO71" s="91"/>
      <c r="EP71" s="94"/>
      <c r="EQ71" s="94"/>
      <c r="ER71" s="94"/>
      <c r="ES71" s="94"/>
      <c r="ET71" s="94"/>
      <c r="EU71" s="90"/>
    </row>
    <row r="72" spans="2:151">
      <c r="B72" s="91">
        <v>45</v>
      </c>
      <c r="C72" s="94">
        <v>415.18281698014749</v>
      </c>
      <c r="D72" s="94">
        <v>320.65218905891237</v>
      </c>
      <c r="E72" s="94">
        <v>251.91221924384942</v>
      </c>
      <c r="F72" s="94">
        <v>201.23938256689488</v>
      </c>
      <c r="G72" s="94">
        <v>163.37399525174879</v>
      </c>
      <c r="H72" s="94"/>
      <c r="I72" s="94"/>
      <c r="J72" s="94"/>
      <c r="K72" s="91"/>
      <c r="L72" s="91">
        <v>45</v>
      </c>
      <c r="M72" s="94">
        <v>20.677749830716337</v>
      </c>
      <c r="N72" s="94">
        <v>18.153847416070274</v>
      </c>
      <c r="O72" s="94">
        <v>16.035310658152603</v>
      </c>
      <c r="P72" s="94">
        <v>14.260728682128219</v>
      </c>
      <c r="Q72" s="94">
        <v>12.775144832094547</v>
      </c>
      <c r="R72" s="94"/>
      <c r="S72" s="94"/>
      <c r="T72" s="94"/>
      <c r="U72" s="91"/>
      <c r="V72" s="91">
        <v>45</v>
      </c>
      <c r="W72" s="94">
        <v>1.7637111307281359</v>
      </c>
      <c r="X72" s="94">
        <v>1.553511046242481</v>
      </c>
      <c r="Y72" s="94">
        <v>1.3768917968142258</v>
      </c>
      <c r="Z72" s="94">
        <v>1.2288122102780863</v>
      </c>
      <c r="AA72" s="94">
        <v>1.1047548715704305</v>
      </c>
      <c r="AB72" s="94"/>
      <c r="AC72" s="94"/>
      <c r="AD72" s="94"/>
      <c r="AE72" s="91"/>
      <c r="AF72" s="91">
        <v>45</v>
      </c>
      <c r="AG72" s="94">
        <v>50.984262281473498</v>
      </c>
      <c r="AH72" s="94">
        <v>99.660615807958209</v>
      </c>
      <c r="AI72" s="94">
        <v>186.25207099356746</v>
      </c>
      <c r="AJ72" s="94">
        <v>299.7602860036975</v>
      </c>
      <c r="AK72" s="94"/>
      <c r="AL72" s="94"/>
      <c r="AM72" s="94"/>
      <c r="AN72" s="94"/>
      <c r="AO72" s="91"/>
      <c r="AP72" s="91">
        <v>45</v>
      </c>
      <c r="AQ72" s="94">
        <v>2.8170454079082718</v>
      </c>
      <c r="AR72" s="94">
        <v>5.6690641886153577</v>
      </c>
      <c r="AS72" s="94">
        <v>11.290145471104358</v>
      </c>
      <c r="AT72" s="94">
        <v>20.493311661326093</v>
      </c>
      <c r="AU72" s="94"/>
      <c r="AV72" s="94"/>
      <c r="AW72" s="94"/>
      <c r="AX72" s="94"/>
      <c r="AY72" s="94"/>
      <c r="AZ72" s="91">
        <v>45</v>
      </c>
      <c r="BA72" s="94">
        <v>0.24036186635419479</v>
      </c>
      <c r="BB72" s="94">
        <v>0.48436764573463958</v>
      </c>
      <c r="BC72" s="94">
        <v>0.96723610597561738</v>
      </c>
      <c r="BD72" s="94">
        <v>1.763462503636904</v>
      </c>
      <c r="BE72" s="94"/>
      <c r="BF72" s="94"/>
      <c r="BG72" s="94"/>
      <c r="BH72" s="94"/>
      <c r="BI72" s="91"/>
      <c r="BJ72" s="91">
        <v>45</v>
      </c>
      <c r="BK72" s="94">
        <v>138.16724196639061</v>
      </c>
      <c r="BL72" s="94">
        <v>162.87001663639703</v>
      </c>
      <c r="BM72" s="94">
        <v>214.43472446937554</v>
      </c>
      <c r="BN72" s="94">
        <v>303.46546378606456</v>
      </c>
      <c r="BO72" s="94"/>
      <c r="BP72" s="94"/>
      <c r="BQ72" s="94"/>
      <c r="BR72" s="94"/>
      <c r="BS72" s="94"/>
      <c r="BT72" s="91">
        <v>45</v>
      </c>
      <c r="BU72" s="94">
        <v>7.6341870429731902</v>
      </c>
      <c r="BV72" s="94">
        <v>9.2646485397178928</v>
      </c>
      <c r="BW72" s="94">
        <v>12.998509065700777</v>
      </c>
      <c r="BX72" s="94">
        <v>20.746618608910644</v>
      </c>
      <c r="BY72" s="94"/>
      <c r="BZ72" s="94"/>
      <c r="CA72" s="94"/>
      <c r="CB72" s="94"/>
      <c r="CC72" s="94"/>
      <c r="CD72" s="91">
        <v>45</v>
      </c>
      <c r="CE72" s="94">
        <v>0.65138014481227613</v>
      </c>
      <c r="CF72" s="94">
        <v>0.79157614950873789</v>
      </c>
      <c r="CG72" s="94">
        <v>1.1135930289273213</v>
      </c>
      <c r="CH72" s="94">
        <v>1.7852597275974931</v>
      </c>
      <c r="CI72" s="94"/>
      <c r="CJ72" s="94"/>
      <c r="CK72" s="94"/>
      <c r="CL72" s="94"/>
      <c r="CM72" s="91">
        <v>45</v>
      </c>
      <c r="CN72" s="94">
        <v>87.182979684917115</v>
      </c>
      <c r="CO72" s="94">
        <v>63.209400828438817</v>
      </c>
      <c r="CP72" s="94">
        <v>28.182653475808088</v>
      </c>
      <c r="CQ72" s="94">
        <v>3.7051777823670453</v>
      </c>
      <c r="CR72" s="94"/>
      <c r="CS72" s="94"/>
      <c r="CT72" s="94"/>
      <c r="CU72" s="94"/>
      <c r="CV72" s="94"/>
      <c r="CW72" s="91">
        <v>45</v>
      </c>
      <c r="CX72" s="94">
        <v>4.8171416350649183</v>
      </c>
      <c r="CY72" s="94">
        <v>3.5955843511025347</v>
      </c>
      <c r="CZ72" s="94">
        <v>1.7083635945964182</v>
      </c>
      <c r="DA72" s="94">
        <v>0.25330694758455197</v>
      </c>
      <c r="DB72" s="94"/>
      <c r="DC72" s="94"/>
      <c r="DD72" s="94"/>
      <c r="DE72" s="94"/>
      <c r="DF72" s="91"/>
      <c r="DG72" s="91">
        <v>45</v>
      </c>
      <c r="DH72" s="94">
        <v>0.41101827845808137</v>
      </c>
      <c r="DI72" s="94">
        <v>0.30720850377409831</v>
      </c>
      <c r="DJ72" s="94">
        <v>0.14635692295170377</v>
      </c>
      <c r="DK72" s="94">
        <v>2.1797223960589047E-2</v>
      </c>
      <c r="DL72" s="94"/>
      <c r="DM72" s="90"/>
      <c r="DN72" s="94"/>
      <c r="DO72" s="94"/>
      <c r="DP72" s="94"/>
      <c r="DQ72" s="94"/>
      <c r="DR72" s="94"/>
      <c r="DS72" s="94"/>
      <c r="DT72" s="94"/>
      <c r="DU72" s="91"/>
      <c r="DV72" s="94"/>
      <c r="DW72" s="94"/>
      <c r="DX72" s="94"/>
      <c r="DY72" s="94"/>
      <c r="DZ72" s="94"/>
      <c r="EA72" s="94"/>
      <c r="EB72" s="94"/>
      <c r="EC72" s="94"/>
      <c r="ED72" s="94"/>
      <c r="EE72" s="91"/>
      <c r="EF72" s="94"/>
      <c r="EG72" s="94"/>
      <c r="EH72" s="94"/>
      <c r="EI72" s="94"/>
      <c r="EJ72" s="94"/>
      <c r="EK72" s="94"/>
      <c r="EL72" s="94"/>
      <c r="EM72" s="94"/>
      <c r="EN72" s="91"/>
      <c r="EO72" s="91"/>
      <c r="EP72" s="94"/>
      <c r="EQ72" s="94"/>
      <c r="ER72" s="94"/>
      <c r="ES72" s="94"/>
      <c r="ET72" s="94"/>
      <c r="EU72" s="90"/>
    </row>
    <row r="73" spans="2:151">
      <c r="B73" s="91">
        <v>46</v>
      </c>
      <c r="C73" s="94">
        <v>425.33967775882178</v>
      </c>
      <c r="D73" s="94">
        <v>330.80150308035462</v>
      </c>
      <c r="E73" s="94">
        <v>261.55406904477906</v>
      </c>
      <c r="F73" s="94">
        <v>210.15438720274881</v>
      </c>
      <c r="G73" s="94">
        <v>171.49618497346131</v>
      </c>
      <c r="H73" s="94"/>
      <c r="I73" s="94"/>
      <c r="J73" s="94"/>
      <c r="K73" s="91"/>
      <c r="L73" s="91">
        <v>46</v>
      </c>
      <c r="M73" s="94">
        <v>21.558012314717772</v>
      </c>
      <c r="N73" s="94">
        <v>19.012497476346745</v>
      </c>
      <c r="O73" s="94">
        <v>16.866442276535839</v>
      </c>
      <c r="P73" s="94">
        <v>15.060577862768357</v>
      </c>
      <c r="Q73" s="94">
        <v>13.541731955319351</v>
      </c>
      <c r="R73" s="94"/>
      <c r="S73" s="94"/>
      <c r="T73" s="94"/>
      <c r="U73" s="91"/>
      <c r="V73" s="91">
        <v>46</v>
      </c>
      <c r="W73" s="94">
        <v>1.8395610422755995</v>
      </c>
      <c r="X73" s="94">
        <v>1.6276570134978281</v>
      </c>
      <c r="Y73" s="94">
        <v>1.4488367733002321</v>
      </c>
      <c r="Z73" s="94">
        <v>1.2982358877596829</v>
      </c>
      <c r="AA73" s="94">
        <v>1.1714846920699575</v>
      </c>
      <c r="AB73" s="94"/>
      <c r="AC73" s="94"/>
      <c r="AD73" s="94"/>
      <c r="AE73" s="91"/>
      <c r="AF73" s="91">
        <v>46</v>
      </c>
      <c r="AG73" s="94">
        <v>52.754486882130593</v>
      </c>
      <c r="AH73" s="94">
        <v>102.77232593656979</v>
      </c>
      <c r="AI73" s="94">
        <v>189.57735368946774</v>
      </c>
      <c r="AJ73" s="94">
        <v>300.75507571010797</v>
      </c>
      <c r="AK73" s="94"/>
      <c r="AL73" s="94"/>
      <c r="AM73" s="94"/>
      <c r="AN73" s="94"/>
      <c r="AO73" s="91"/>
      <c r="AP73" s="91">
        <v>46</v>
      </c>
      <c r="AQ73" s="94">
        <v>2.900882083310929</v>
      </c>
      <c r="AR73" s="94">
        <v>5.8251250336910969</v>
      </c>
      <c r="AS73" s="94">
        <v>11.47211743563593</v>
      </c>
      <c r="AT73" s="94">
        <v>20.556114115840675</v>
      </c>
      <c r="AU73" s="94"/>
      <c r="AV73" s="94"/>
      <c r="AW73" s="94"/>
      <c r="AX73" s="94"/>
      <c r="AY73" s="94"/>
      <c r="AZ73" s="91">
        <v>46</v>
      </c>
      <c r="BA73" s="94">
        <v>0.2475250673891296</v>
      </c>
      <c r="BB73" s="94">
        <v>0.49773871493700622</v>
      </c>
      <c r="BC73" s="94">
        <v>0.98291157600022094</v>
      </c>
      <c r="BD73" s="94">
        <v>1.7689202102600141</v>
      </c>
      <c r="BE73" s="94"/>
      <c r="BF73" s="94"/>
      <c r="BG73" s="94"/>
      <c r="BH73" s="94"/>
      <c r="BI73" s="91"/>
      <c r="BJ73" s="91">
        <v>46</v>
      </c>
      <c r="BK73" s="94">
        <v>134.0156715052041</v>
      </c>
      <c r="BL73" s="94">
        <v>159.86004516837613</v>
      </c>
      <c r="BM73" s="94">
        <v>213.09269335147994</v>
      </c>
      <c r="BN73" s="94">
        <v>303.28902674880902</v>
      </c>
      <c r="BO73" s="94"/>
      <c r="BP73" s="94"/>
      <c r="BQ73" s="94"/>
      <c r="BR73" s="94"/>
      <c r="BS73" s="94"/>
      <c r="BT73" s="91">
        <v>46</v>
      </c>
      <c r="BU73" s="94">
        <v>7.3693003823721126</v>
      </c>
      <c r="BV73" s="94">
        <v>9.0608511825647398</v>
      </c>
      <c r="BW73" s="94">
        <v>12.895128849664644</v>
      </c>
      <c r="BX73" s="94">
        <v>20.729305496210589</v>
      </c>
      <c r="BY73" s="94"/>
      <c r="BZ73" s="94"/>
      <c r="CA73" s="94"/>
      <c r="CB73" s="94"/>
      <c r="CC73" s="94"/>
      <c r="CD73" s="91">
        <v>46</v>
      </c>
      <c r="CE73" s="94">
        <v>0.62880410901620309</v>
      </c>
      <c r="CF73" s="94">
        <v>0.77422139400628465</v>
      </c>
      <c r="CG73" s="94">
        <v>1.1048327818697226</v>
      </c>
      <c r="CH73" s="94">
        <v>1.7838238895864043</v>
      </c>
      <c r="CI73" s="94"/>
      <c r="CJ73" s="94"/>
      <c r="CK73" s="94"/>
      <c r="CL73" s="94"/>
      <c r="CM73" s="91">
        <v>46</v>
      </c>
      <c r="CN73" s="94">
        <v>81.261184623073504</v>
      </c>
      <c r="CO73" s="94">
        <v>57.087719231806346</v>
      </c>
      <c r="CP73" s="94">
        <v>23.515339662012199</v>
      </c>
      <c r="CQ73" s="94">
        <v>2.5339510387010318</v>
      </c>
      <c r="CR73" s="94"/>
      <c r="CS73" s="94"/>
      <c r="CT73" s="94"/>
      <c r="CU73" s="94"/>
      <c r="CV73" s="94"/>
      <c r="CW73" s="91">
        <v>46</v>
      </c>
      <c r="CX73" s="94">
        <v>4.4684182990611836</v>
      </c>
      <c r="CY73" s="94">
        <v>3.2357261488736433</v>
      </c>
      <c r="CZ73" s="94">
        <v>1.4230114140287147</v>
      </c>
      <c r="DA73" s="94">
        <v>0.17319138036991344</v>
      </c>
      <c r="DB73" s="94"/>
      <c r="DC73" s="94"/>
      <c r="DD73" s="94"/>
      <c r="DE73" s="94"/>
      <c r="DF73" s="91"/>
      <c r="DG73" s="91">
        <v>46</v>
      </c>
      <c r="DH73" s="94">
        <v>0.38127904162707343</v>
      </c>
      <c r="DI73" s="94">
        <v>0.27648267906927843</v>
      </c>
      <c r="DJ73" s="94">
        <v>0.12192120586950157</v>
      </c>
      <c r="DK73" s="94">
        <v>1.4903679326390048E-2</v>
      </c>
      <c r="DL73" s="94"/>
      <c r="DM73" s="90"/>
      <c r="DN73" s="94"/>
      <c r="DO73" s="94"/>
      <c r="DP73" s="94"/>
      <c r="DQ73" s="94"/>
      <c r="DR73" s="94"/>
      <c r="DS73" s="94"/>
      <c r="DT73" s="94"/>
      <c r="DU73" s="91"/>
      <c r="DV73" s="94"/>
      <c r="DW73" s="94"/>
      <c r="DX73" s="94"/>
      <c r="DY73" s="94"/>
      <c r="DZ73" s="94"/>
      <c r="EA73" s="94"/>
      <c r="EB73" s="94"/>
      <c r="EC73" s="94"/>
      <c r="ED73" s="94"/>
      <c r="EE73" s="91"/>
      <c r="EF73" s="94"/>
      <c r="EG73" s="94"/>
      <c r="EH73" s="94"/>
      <c r="EI73" s="94"/>
      <c r="EJ73" s="94"/>
      <c r="EK73" s="94"/>
      <c r="EL73" s="94"/>
      <c r="EM73" s="94"/>
      <c r="EN73" s="91"/>
      <c r="EO73" s="91"/>
      <c r="EP73" s="94"/>
      <c r="EQ73" s="94"/>
      <c r="ER73" s="94"/>
      <c r="ES73" s="94"/>
      <c r="ET73" s="94"/>
      <c r="EU73" s="90"/>
    </row>
    <row r="74" spans="2:151">
      <c r="B74" s="91">
        <v>47</v>
      </c>
      <c r="C74" s="94">
        <v>435.66760501176515</v>
      </c>
      <c r="D74" s="94">
        <v>341.19412100517843</v>
      </c>
      <c r="E74" s="94">
        <v>271.4919149692422</v>
      </c>
      <c r="F74" s="94">
        <v>219.39927450760865</v>
      </c>
      <c r="G74" s="94">
        <v>179.96658778129549</v>
      </c>
      <c r="H74" s="94"/>
      <c r="I74" s="94"/>
      <c r="J74" s="94"/>
      <c r="K74" s="91"/>
      <c r="L74" s="91">
        <v>47</v>
      </c>
      <c r="M74" s="94">
        <v>22.48559152634472</v>
      </c>
      <c r="N74" s="94">
        <v>19.919146483504026</v>
      </c>
      <c r="O74" s="94">
        <v>17.746112490379485</v>
      </c>
      <c r="P74" s="94">
        <v>15.90932015991611</v>
      </c>
      <c r="Q74" s="94">
        <v>14.357360216141959</v>
      </c>
      <c r="R74" s="94"/>
      <c r="S74" s="94"/>
      <c r="T74" s="94"/>
      <c r="U74" s="91"/>
      <c r="V74" s="91">
        <v>47</v>
      </c>
      <c r="W74" s="94">
        <v>1.9195566861423641</v>
      </c>
      <c r="X74" s="94">
        <v>1.7060138101188382</v>
      </c>
      <c r="Y74" s="94">
        <v>1.5250460520067737</v>
      </c>
      <c r="Z74" s="94">
        <v>1.3719621226701006</v>
      </c>
      <c r="AA74" s="94">
        <v>1.2425382412654065</v>
      </c>
      <c r="AB74" s="94"/>
      <c r="AC74" s="94"/>
      <c r="AD74" s="94"/>
      <c r="AE74" s="91"/>
      <c r="AF74" s="91">
        <v>47</v>
      </c>
      <c r="AG74" s="94">
        <v>54.556941505924762</v>
      </c>
      <c r="AH74" s="94">
        <v>105.84256312881362</v>
      </c>
      <c r="AI74" s="94">
        <v>192.59940970871298</v>
      </c>
      <c r="AJ74" s="94">
        <v>301.59972943973838</v>
      </c>
      <c r="AK74" s="94"/>
      <c r="AL74" s="94"/>
      <c r="AM74" s="94"/>
      <c r="AN74" s="94"/>
      <c r="AO74" s="91"/>
      <c r="AP74" s="91">
        <v>47</v>
      </c>
      <c r="AQ74" s="94">
        <v>2.9866504817553157</v>
      </c>
      <c r="AR74" s="94">
        <v>5.9797967822312073</v>
      </c>
      <c r="AS74" s="94">
        <v>11.638433043820106</v>
      </c>
      <c r="AT74" s="94">
        <v>20.610275285187129</v>
      </c>
      <c r="AU74" s="94"/>
      <c r="AV74" s="94"/>
      <c r="AW74" s="94"/>
      <c r="AX74" s="94"/>
      <c r="AY74" s="94"/>
      <c r="AZ74" s="91">
        <v>47</v>
      </c>
      <c r="BA74" s="94">
        <v>0.25485391307168725</v>
      </c>
      <c r="BB74" s="94">
        <v>0.51099273821697477</v>
      </c>
      <c r="BC74" s="94">
        <v>0.99724076614133583</v>
      </c>
      <c r="BD74" s="94">
        <v>1.7736272305641794</v>
      </c>
      <c r="BE74" s="94"/>
      <c r="BF74" s="94"/>
      <c r="BG74" s="94"/>
      <c r="BH74" s="94"/>
      <c r="BI74" s="91"/>
      <c r="BJ74" s="91">
        <v>47</v>
      </c>
      <c r="BK74" s="94">
        <v>130.14609128505774</v>
      </c>
      <c r="BL74" s="94">
        <v>157.14158234781394</v>
      </c>
      <c r="BM74" s="94">
        <v>211.97291527233648</v>
      </c>
      <c r="BN74" s="94">
        <v>303.16836241363274</v>
      </c>
      <c r="BO74" s="94"/>
      <c r="BP74" s="94"/>
      <c r="BQ74" s="94"/>
      <c r="BR74" s="94"/>
      <c r="BS74" s="94"/>
      <c r="BT74" s="91">
        <v>47</v>
      </c>
      <c r="BU74" s="94">
        <v>7.1246824969628637</v>
      </c>
      <c r="BV74" s="94">
        <v>8.8780420721157824</v>
      </c>
      <c r="BW74" s="94">
        <v>12.809138850589296</v>
      </c>
      <c r="BX74" s="94">
        <v>20.71747020035977</v>
      </c>
      <c r="BY74" s="94"/>
      <c r="BZ74" s="94"/>
      <c r="CA74" s="94"/>
      <c r="CB74" s="94"/>
      <c r="CC74" s="94"/>
      <c r="CD74" s="91">
        <v>47</v>
      </c>
      <c r="CE74" s="94">
        <v>0.60795637950818737</v>
      </c>
      <c r="CF74" s="94">
        <v>0.75865705702848774</v>
      </c>
      <c r="CG74" s="94">
        <v>1.0975528572340911</v>
      </c>
      <c r="CH74" s="94">
        <v>1.7828519409524417</v>
      </c>
      <c r="CI74" s="94"/>
      <c r="CJ74" s="94"/>
      <c r="CK74" s="94"/>
      <c r="CL74" s="94"/>
      <c r="CM74" s="91">
        <v>47</v>
      </c>
      <c r="CN74" s="94">
        <v>75.589149779132967</v>
      </c>
      <c r="CO74" s="94">
        <v>51.299019219000314</v>
      </c>
      <c r="CP74" s="94">
        <v>19.373505563623503</v>
      </c>
      <c r="CQ74" s="94">
        <v>1.5686329738943285</v>
      </c>
      <c r="CR74" s="94"/>
      <c r="CS74" s="94"/>
      <c r="CT74" s="94"/>
      <c r="CU74" s="94"/>
      <c r="CV74" s="94"/>
      <c r="CW74" s="91">
        <v>47</v>
      </c>
      <c r="CX74" s="94">
        <v>4.138032015207548</v>
      </c>
      <c r="CY74" s="94">
        <v>2.8982452898845756</v>
      </c>
      <c r="CZ74" s="94">
        <v>1.1707058067691891</v>
      </c>
      <c r="DA74" s="94">
        <v>0.10719491517263978</v>
      </c>
      <c r="DB74" s="94"/>
      <c r="DC74" s="94"/>
      <c r="DD74" s="94"/>
      <c r="DE74" s="94"/>
      <c r="DF74" s="91"/>
      <c r="DG74" s="91">
        <v>47</v>
      </c>
      <c r="DH74" s="94">
        <v>0.35310246643650012</v>
      </c>
      <c r="DI74" s="94">
        <v>0.24766431881151299</v>
      </c>
      <c r="DJ74" s="94">
        <v>0.10031209109275541</v>
      </c>
      <c r="DK74" s="94">
        <v>9.2247103882622892E-3</v>
      </c>
      <c r="DL74" s="94"/>
      <c r="DM74" s="90"/>
      <c r="DN74" s="94"/>
      <c r="DO74" s="94"/>
      <c r="DP74" s="94"/>
      <c r="DQ74" s="94"/>
      <c r="DR74" s="94"/>
      <c r="DS74" s="94"/>
      <c r="DT74" s="94"/>
      <c r="DU74" s="91"/>
      <c r="DV74" s="94"/>
      <c r="DW74" s="94"/>
      <c r="DX74" s="94"/>
      <c r="DY74" s="94"/>
      <c r="DZ74" s="94"/>
      <c r="EA74" s="94"/>
      <c r="EB74" s="94"/>
      <c r="EC74" s="94"/>
      <c r="ED74" s="94"/>
      <c r="EE74" s="91"/>
      <c r="EF74" s="94"/>
      <c r="EG74" s="94"/>
      <c r="EH74" s="94"/>
      <c r="EI74" s="94"/>
      <c r="EJ74" s="94"/>
      <c r="EK74" s="94"/>
      <c r="EL74" s="94"/>
      <c r="EM74" s="94"/>
      <c r="EN74" s="91"/>
      <c r="EO74" s="91"/>
      <c r="EP74" s="94"/>
      <c r="EQ74" s="94"/>
      <c r="ER74" s="94"/>
      <c r="ES74" s="94"/>
      <c r="ET74" s="94"/>
      <c r="EU74" s="90"/>
    </row>
    <row r="75" spans="2:151">
      <c r="B75" s="91">
        <v>48</v>
      </c>
      <c r="C75" s="94">
        <v>446.15674979062692</v>
      </c>
      <c r="D75" s="94">
        <v>351.82140422180629</v>
      </c>
      <c r="E75" s="94">
        <v>281.71935686645355</v>
      </c>
      <c r="F75" s="94">
        <v>228.97026886965733</v>
      </c>
      <c r="G75" s="94">
        <v>188.78402080076862</v>
      </c>
      <c r="H75" s="94"/>
      <c r="I75" s="94"/>
      <c r="J75" s="94"/>
      <c r="K75" s="91"/>
      <c r="L75" s="91">
        <v>48</v>
      </c>
      <c r="M75" s="94">
        <v>23.463058880117661</v>
      </c>
      <c r="N75" s="94">
        <v>20.876333402869687</v>
      </c>
      <c r="O75" s="94">
        <v>18.676832792411609</v>
      </c>
      <c r="P75" s="94">
        <v>16.809444219190642</v>
      </c>
      <c r="Q75" s="94">
        <v>15.224498552378327</v>
      </c>
      <c r="R75" s="94"/>
      <c r="S75" s="94"/>
      <c r="T75" s="94"/>
      <c r="U75" s="91"/>
      <c r="V75" s="91">
        <v>48</v>
      </c>
      <c r="W75" s="94">
        <v>2.0039309967392414</v>
      </c>
      <c r="X75" s="94">
        <v>1.7888120292354035</v>
      </c>
      <c r="Y75" s="94">
        <v>1.605748257668947</v>
      </c>
      <c r="Z75" s="94">
        <v>1.4502179195263423</v>
      </c>
      <c r="AA75" s="94">
        <v>1.3181411331990609</v>
      </c>
      <c r="AB75" s="94"/>
      <c r="AC75" s="94"/>
      <c r="AD75" s="94"/>
      <c r="AE75" s="91"/>
      <c r="AF75" s="91">
        <v>48</v>
      </c>
      <c r="AG75" s="94">
        <v>56.388361051643656</v>
      </c>
      <c r="AH75" s="94">
        <v>108.85601794363151</v>
      </c>
      <c r="AI75" s="94">
        <v>195.30967094287311</v>
      </c>
      <c r="AJ75" s="94">
        <v>302.3093512665933</v>
      </c>
      <c r="AK75" s="94"/>
      <c r="AL75" s="94"/>
      <c r="AM75" s="94"/>
      <c r="AN75" s="94"/>
      <c r="AO75" s="91"/>
      <c r="AP75" s="91">
        <v>48</v>
      </c>
      <c r="AQ75" s="94">
        <v>3.0741881301918323</v>
      </c>
      <c r="AR75" s="94">
        <v>6.1322753709740416</v>
      </c>
      <c r="AS75" s="94">
        <v>11.78840845682639</v>
      </c>
      <c r="AT75" s="94">
        <v>20.656554092239361</v>
      </c>
      <c r="AU75" s="94"/>
      <c r="AV75" s="94"/>
      <c r="AW75" s="94"/>
      <c r="AX75" s="94"/>
      <c r="AY75" s="94"/>
      <c r="AZ75" s="91">
        <v>48</v>
      </c>
      <c r="BA75" s="94">
        <v>0.26233455911981013</v>
      </c>
      <c r="BB75" s="94">
        <v>0.52406074676277969</v>
      </c>
      <c r="BC75" s="94">
        <v>1.0101641008725564</v>
      </c>
      <c r="BD75" s="94">
        <v>1.7776494078478284</v>
      </c>
      <c r="BE75" s="94"/>
      <c r="BF75" s="94"/>
      <c r="BG75" s="94"/>
      <c r="BH75" s="94"/>
      <c r="BI75" s="91"/>
      <c r="BJ75" s="91">
        <v>48</v>
      </c>
      <c r="BK75" s="94">
        <v>126.54660796224186</v>
      </c>
      <c r="BL75" s="94">
        <v>154.69877190881391</v>
      </c>
      <c r="BM75" s="94">
        <v>211.0503673883544</v>
      </c>
      <c r="BN75" s="94">
        <v>303.09366560535204</v>
      </c>
      <c r="BO75" s="94"/>
      <c r="BP75" s="94"/>
      <c r="BQ75" s="94"/>
      <c r="BR75" s="94"/>
      <c r="BS75" s="94"/>
      <c r="BT75" s="91">
        <v>48</v>
      </c>
      <c r="BU75" s="94">
        <v>6.899084719934832</v>
      </c>
      <c r="BV75" s="94">
        <v>8.7147728423024713</v>
      </c>
      <c r="BW75" s="94">
        <v>12.738477944929329</v>
      </c>
      <c r="BX75" s="94">
        <v>20.710145658282588</v>
      </c>
      <c r="BY75" s="94"/>
      <c r="BZ75" s="94"/>
      <c r="CA75" s="94"/>
      <c r="CB75" s="94"/>
      <c r="CC75" s="94"/>
      <c r="CD75" s="91">
        <v>48</v>
      </c>
      <c r="CE75" s="94">
        <v>0.58873051084917993</v>
      </c>
      <c r="CF75" s="94">
        <v>0.74475950398809287</v>
      </c>
      <c r="CG75" s="94">
        <v>1.0915767948533286</v>
      </c>
      <c r="CH75" s="94">
        <v>1.7822613588642939</v>
      </c>
      <c r="CI75" s="94"/>
      <c r="CJ75" s="94"/>
      <c r="CK75" s="94"/>
      <c r="CL75" s="94"/>
      <c r="CM75" s="91">
        <v>48</v>
      </c>
      <c r="CN75" s="94">
        <v>70.158246910598209</v>
      </c>
      <c r="CO75" s="94">
        <v>45.842753965182389</v>
      </c>
      <c r="CP75" s="94">
        <v>15.740696445481303</v>
      </c>
      <c r="CQ75" s="94">
        <v>0.78431433875872891</v>
      </c>
      <c r="CR75" s="94"/>
      <c r="CS75" s="94"/>
      <c r="CT75" s="94"/>
      <c r="CU75" s="94"/>
      <c r="CV75" s="94"/>
      <c r="CW75" s="91">
        <v>48</v>
      </c>
      <c r="CX75" s="94">
        <v>3.8248965897429996</v>
      </c>
      <c r="CY75" s="94">
        <v>2.5824974713284297</v>
      </c>
      <c r="CZ75" s="94">
        <v>0.9500694881029389</v>
      </c>
      <c r="DA75" s="94">
        <v>5.3591566043226624E-2</v>
      </c>
      <c r="DB75" s="94"/>
      <c r="DC75" s="94"/>
      <c r="DD75" s="94"/>
      <c r="DE75" s="94"/>
      <c r="DF75" s="91"/>
      <c r="DG75" s="91">
        <v>48</v>
      </c>
      <c r="DH75" s="94">
        <v>0.3263959517293698</v>
      </c>
      <c r="DI75" s="94">
        <v>0.22069875722531315</v>
      </c>
      <c r="DJ75" s="94">
        <v>8.1412693980772305E-2</v>
      </c>
      <c r="DK75" s="94">
        <v>4.6119510164655811E-3</v>
      </c>
      <c r="DL75" s="94"/>
      <c r="DM75" s="90"/>
      <c r="DN75" s="94"/>
      <c r="DO75" s="94"/>
      <c r="DP75" s="94"/>
      <c r="DQ75" s="94"/>
      <c r="DR75" s="94"/>
      <c r="DS75" s="94"/>
      <c r="DT75" s="94"/>
      <c r="DU75" s="91"/>
      <c r="DV75" s="94"/>
      <c r="DW75" s="94"/>
      <c r="DX75" s="94"/>
      <c r="DY75" s="94"/>
      <c r="DZ75" s="94"/>
      <c r="EA75" s="94"/>
      <c r="EB75" s="94"/>
      <c r="EC75" s="94"/>
      <c r="ED75" s="94"/>
      <c r="EE75" s="91"/>
      <c r="EF75" s="94"/>
      <c r="EG75" s="94"/>
      <c r="EH75" s="94"/>
      <c r="EI75" s="94"/>
      <c r="EJ75" s="94"/>
      <c r="EK75" s="94"/>
      <c r="EL75" s="94"/>
      <c r="EM75" s="94"/>
      <c r="EN75" s="91"/>
      <c r="EO75" s="91"/>
      <c r="EP75" s="94"/>
      <c r="EQ75" s="94"/>
      <c r="ER75" s="94"/>
      <c r="ES75" s="94"/>
      <c r="ET75" s="94"/>
      <c r="EU75" s="90"/>
    </row>
    <row r="76" spans="2:151">
      <c r="B76" s="91">
        <v>49</v>
      </c>
      <c r="C76" s="94">
        <v>456.80377055064315</v>
      </c>
      <c r="D76" s="94">
        <v>362.68221071933613</v>
      </c>
      <c r="E76" s="94">
        <v>292.23824096642335</v>
      </c>
      <c r="F76" s="94">
        <v>238.87244030153309</v>
      </c>
      <c r="G76" s="94">
        <v>197.95664399668399</v>
      </c>
      <c r="H76" s="94"/>
      <c r="I76" s="94"/>
      <c r="J76" s="94"/>
      <c r="K76" s="91"/>
      <c r="L76" s="91">
        <v>49</v>
      </c>
      <c r="M76" s="94">
        <v>24.493844893369012</v>
      </c>
      <c r="N76" s="94">
        <v>21.887535592944989</v>
      </c>
      <c r="O76" s="94">
        <v>19.662134235238664</v>
      </c>
      <c r="P76" s="94">
        <v>17.764540718849371</v>
      </c>
      <c r="Q76" s="94">
        <v>16.146801238429724</v>
      </c>
      <c r="R76" s="94"/>
      <c r="S76" s="94"/>
      <c r="T76" s="94"/>
      <c r="U76" s="91"/>
      <c r="V76" s="91">
        <v>49</v>
      </c>
      <c r="W76" s="94">
        <v>2.0929926190105888</v>
      </c>
      <c r="X76" s="94">
        <v>1.8763649992709084</v>
      </c>
      <c r="Y76" s="94">
        <v>1.6912619853110671</v>
      </c>
      <c r="Z76" s="94">
        <v>1.533327652273256</v>
      </c>
      <c r="AA76" s="94">
        <v>1.3986238755860516</v>
      </c>
      <c r="AB76" s="94"/>
      <c r="AC76" s="94"/>
      <c r="AD76" s="94"/>
      <c r="AE76" s="91"/>
      <c r="AF76" s="91">
        <v>49</v>
      </c>
      <c r="AG76" s="94">
        <v>58.245212775200969</v>
      </c>
      <c r="AH76" s="94">
        <v>111.79737473741257</v>
      </c>
      <c r="AI76" s="94">
        <v>197.70540718173021</v>
      </c>
      <c r="AJ76" s="94">
        <v>302.81355155135265</v>
      </c>
      <c r="AK76" s="94"/>
      <c r="AL76" s="94"/>
      <c r="AM76" s="94"/>
      <c r="AN76" s="94"/>
      <c r="AO76" s="91"/>
      <c r="AP76" s="91">
        <v>49</v>
      </c>
      <c r="AQ76" s="94">
        <v>3.1633208430856166</v>
      </c>
      <c r="AR76" s="94">
        <v>6.2817506313866041</v>
      </c>
      <c r="AS76" s="94">
        <v>11.921682741088601</v>
      </c>
      <c r="AT76" s="94">
        <v>20.689896886971724</v>
      </c>
      <c r="AU76" s="94"/>
      <c r="AV76" s="94"/>
      <c r="AW76" s="94"/>
      <c r="AX76" s="94"/>
      <c r="AY76" s="94"/>
      <c r="AZ76" s="91">
        <v>49</v>
      </c>
      <c r="BA76" s="94">
        <v>0.26995215639890585</v>
      </c>
      <c r="BB76" s="94">
        <v>0.53687320910562275</v>
      </c>
      <c r="BC76" s="94">
        <v>1.0216498650712114</v>
      </c>
      <c r="BD76" s="94">
        <v>1.7805474033759936</v>
      </c>
      <c r="BE76" s="94"/>
      <c r="BF76" s="94"/>
      <c r="BG76" s="94"/>
      <c r="BH76" s="94"/>
      <c r="BI76" s="91"/>
      <c r="BJ76" s="91">
        <v>49</v>
      </c>
      <c r="BK76" s="94">
        <v>123.20573906173721</v>
      </c>
      <c r="BL76" s="94">
        <v>152.5157836247576</v>
      </c>
      <c r="BM76" s="94">
        <v>210.30081041476006</v>
      </c>
      <c r="BN76" s="94">
        <v>303.05631730350643</v>
      </c>
      <c r="BO76" s="94"/>
      <c r="BP76" s="94"/>
      <c r="BQ76" s="94"/>
      <c r="BR76" s="94"/>
      <c r="BS76" s="94"/>
      <c r="BT76" s="91">
        <v>49</v>
      </c>
      <c r="BU76" s="94">
        <v>6.6913530536143924</v>
      </c>
      <c r="BV76" s="94">
        <v>8.5696656324133755</v>
      </c>
      <c r="BW76" s="94">
        <v>12.6811885304383</v>
      </c>
      <c r="BX76" s="94">
        <v>20.706483986043139</v>
      </c>
      <c r="BY76" s="94"/>
      <c r="BZ76" s="94"/>
      <c r="CA76" s="94"/>
      <c r="CB76" s="94"/>
      <c r="CC76" s="94"/>
      <c r="CD76" s="91">
        <v>49</v>
      </c>
      <c r="CE76" s="94">
        <v>0.57102813013669351</v>
      </c>
      <c r="CF76" s="94">
        <v>0.73241109986888653</v>
      </c>
      <c r="CG76" s="94">
        <v>1.0867370682841926</v>
      </c>
      <c r="CH76" s="94">
        <v>1.781974868981187</v>
      </c>
      <c r="CI76" s="94"/>
      <c r="CJ76" s="94"/>
      <c r="CK76" s="94"/>
      <c r="CL76" s="94"/>
      <c r="CM76" s="91">
        <v>49</v>
      </c>
      <c r="CN76" s="94">
        <v>64.960526286536236</v>
      </c>
      <c r="CO76" s="94">
        <v>40.718408887345042</v>
      </c>
      <c r="CP76" s="94">
        <v>12.595403233029856</v>
      </c>
      <c r="CQ76" s="94">
        <v>0.24276575215377899</v>
      </c>
      <c r="CR76" s="94"/>
      <c r="CS76" s="94"/>
      <c r="CT76" s="94"/>
      <c r="CU76" s="94"/>
      <c r="CV76" s="94"/>
      <c r="CW76" s="91">
        <v>49</v>
      </c>
      <c r="CX76" s="94">
        <v>3.5280322105287758</v>
      </c>
      <c r="CY76" s="94">
        <v>2.2879150010267715</v>
      </c>
      <c r="CZ76" s="94">
        <v>0.7595057893496987</v>
      </c>
      <c r="DA76" s="94">
        <v>1.6587099071416655E-2</v>
      </c>
      <c r="DB76" s="94"/>
      <c r="DC76" s="94"/>
      <c r="DD76" s="94"/>
      <c r="DE76" s="94"/>
      <c r="DF76" s="91"/>
      <c r="DG76" s="91">
        <v>49</v>
      </c>
      <c r="DH76" s="94">
        <v>0.30107597373778772</v>
      </c>
      <c r="DI76" s="94">
        <v>0.19553789076326378</v>
      </c>
      <c r="DJ76" s="94">
        <v>6.5087203212981129E-2</v>
      </c>
      <c r="DK76" s="94">
        <v>1.4274656051934554E-3</v>
      </c>
      <c r="DL76" s="94"/>
      <c r="DM76" s="90"/>
      <c r="DN76" s="94"/>
      <c r="DO76" s="94"/>
      <c r="DP76" s="94"/>
      <c r="DQ76" s="94"/>
      <c r="DR76" s="94"/>
      <c r="DS76" s="94"/>
      <c r="DT76" s="94"/>
      <c r="DU76" s="91"/>
      <c r="DV76" s="94"/>
      <c r="DW76" s="94"/>
      <c r="DX76" s="94"/>
      <c r="DY76" s="94"/>
      <c r="DZ76" s="94"/>
      <c r="EA76" s="94"/>
      <c r="EB76" s="94"/>
      <c r="EC76" s="94"/>
      <c r="ED76" s="94"/>
      <c r="EE76" s="91"/>
      <c r="EF76" s="94"/>
      <c r="EG76" s="94"/>
      <c r="EH76" s="94"/>
      <c r="EI76" s="94"/>
      <c r="EJ76" s="94"/>
      <c r="EK76" s="94"/>
      <c r="EL76" s="94"/>
      <c r="EM76" s="94"/>
      <c r="EN76" s="91"/>
      <c r="EO76" s="91"/>
      <c r="EP76" s="94"/>
      <c r="EQ76" s="94"/>
      <c r="ER76" s="94"/>
      <c r="ES76" s="94"/>
      <c r="ET76" s="94"/>
      <c r="EU76" s="90"/>
    </row>
    <row r="77" spans="2:151">
      <c r="B77" s="91">
        <v>50</v>
      </c>
      <c r="C77" s="94">
        <v>467.60096940839844</v>
      </c>
      <c r="D77" s="94">
        <v>373.77026651066592</v>
      </c>
      <c r="E77" s="94">
        <v>303.04475702959434</v>
      </c>
      <c r="F77" s="94">
        <v>249.10487741616583</v>
      </c>
      <c r="G77" s="94">
        <v>207.48646200916809</v>
      </c>
      <c r="H77" s="94"/>
      <c r="I77" s="94"/>
      <c r="J77" s="94"/>
      <c r="K77" s="91"/>
      <c r="L77" s="91">
        <v>50</v>
      </c>
      <c r="M77" s="94">
        <v>25.581274435812375</v>
      </c>
      <c r="N77" s="94">
        <v>22.956079394502762</v>
      </c>
      <c r="O77" s="94">
        <v>20.705350682479519</v>
      </c>
      <c r="P77" s="94">
        <v>18.777956676081743</v>
      </c>
      <c r="Q77" s="94">
        <v>17.127632578493056</v>
      </c>
      <c r="R77" s="94"/>
      <c r="S77" s="94"/>
      <c r="T77" s="94"/>
      <c r="U77" s="91"/>
      <c r="V77" s="91">
        <v>50</v>
      </c>
      <c r="W77" s="94">
        <v>2.1870429242843303</v>
      </c>
      <c r="X77" s="94">
        <v>1.968974848859925</v>
      </c>
      <c r="Y77" s="94">
        <v>1.7818906046124618</v>
      </c>
      <c r="Z77" s="94">
        <v>1.6215963852677608</v>
      </c>
      <c r="AA77" s="94">
        <v>1.4842935620464486</v>
      </c>
      <c r="AB77" s="94"/>
      <c r="AC77" s="94"/>
      <c r="AD77" s="94"/>
      <c r="AE77" s="91"/>
      <c r="AF77" s="91">
        <v>50</v>
      </c>
      <c r="AG77" s="94">
        <v>60.124122275577719</v>
      </c>
      <c r="AH77" s="94">
        <v>114.64999032325952</v>
      </c>
      <c r="AI77" s="94">
        <v>199.78964983858555</v>
      </c>
      <c r="AJ77" s="94"/>
      <c r="AK77" s="94"/>
      <c r="AL77" s="94"/>
      <c r="AM77" s="94"/>
      <c r="AN77" s="94"/>
      <c r="AO77" s="91"/>
      <c r="AP77" s="91">
        <v>50</v>
      </c>
      <c r="AQ77" s="94">
        <v>3.2538853585245064</v>
      </c>
      <c r="AR77" s="94">
        <v>6.4273302452716958</v>
      </c>
      <c r="AS77" s="94">
        <v>12.038219967730853</v>
      </c>
      <c r="AT77" s="94"/>
      <c r="AU77" s="94"/>
      <c r="AV77" s="94"/>
      <c r="AW77" s="94"/>
      <c r="AX77" s="94"/>
      <c r="AY77" s="94"/>
      <c r="AZ77" s="91">
        <v>50</v>
      </c>
      <c r="BA77" s="94">
        <v>0.27769278507550149</v>
      </c>
      <c r="BB77" s="94">
        <v>0.54935351282935874</v>
      </c>
      <c r="BC77" s="94">
        <v>1.0316944099421337</v>
      </c>
      <c r="BD77" s="94"/>
      <c r="BE77" s="94"/>
      <c r="BF77" s="94"/>
      <c r="BG77" s="94"/>
      <c r="BH77" s="94"/>
      <c r="BI77" s="91"/>
      <c r="BJ77" s="91">
        <v>50</v>
      </c>
      <c r="BK77" s="94">
        <v>120.11238066714024</v>
      </c>
      <c r="BL77" s="94">
        <v>150.57681177297928</v>
      </c>
      <c r="BM77" s="94">
        <v>209.70102930842532</v>
      </c>
      <c r="BN77" s="94"/>
      <c r="BO77" s="94"/>
      <c r="BP77" s="94"/>
      <c r="BQ77" s="94"/>
      <c r="BR77" s="94"/>
      <c r="BS77" s="94"/>
      <c r="BT77" s="91">
        <v>50</v>
      </c>
      <c r="BU77" s="94">
        <v>6.5004178362714269</v>
      </c>
      <c r="BV77" s="94">
        <v>8.4414040839976412</v>
      </c>
      <c r="BW77" s="94">
        <v>12.635424909718491</v>
      </c>
      <c r="BX77" s="94"/>
      <c r="BY77" s="94"/>
      <c r="BZ77" s="94"/>
      <c r="CA77" s="94"/>
      <c r="CB77" s="94"/>
      <c r="CC77" s="94"/>
      <c r="CD77" s="91">
        <v>50</v>
      </c>
      <c r="CE77" s="94">
        <v>0.55475806127577276</v>
      </c>
      <c r="CF77" s="94">
        <v>0.7214994110762657</v>
      </c>
      <c r="CG77" s="94">
        <v>1.0828758139943975</v>
      </c>
      <c r="CH77" s="94"/>
      <c r="CI77" s="94"/>
      <c r="CJ77" s="94"/>
      <c r="CK77" s="94"/>
      <c r="CL77" s="94"/>
      <c r="CM77" s="91">
        <v>50</v>
      </c>
      <c r="CN77" s="94">
        <v>59.988258391562525</v>
      </c>
      <c r="CO77" s="94">
        <v>35.92682144971976</v>
      </c>
      <c r="CP77" s="94">
        <v>9.9113794698397815</v>
      </c>
      <c r="CQ77" s="94"/>
      <c r="CR77" s="94"/>
      <c r="CS77" s="94"/>
      <c r="CT77" s="94"/>
      <c r="CU77" s="94"/>
      <c r="CV77" s="94"/>
      <c r="CW77" s="91">
        <v>50</v>
      </c>
      <c r="CX77" s="94">
        <v>3.2465324777469204</v>
      </c>
      <c r="CY77" s="94">
        <v>2.0140738387259449</v>
      </c>
      <c r="CZ77" s="94">
        <v>0.59720494198763752</v>
      </c>
      <c r="DA77" s="94"/>
      <c r="DB77" s="94"/>
      <c r="DC77" s="94"/>
      <c r="DD77" s="94"/>
      <c r="DE77" s="94"/>
      <c r="DF77" s="91"/>
      <c r="DG77" s="91">
        <v>50</v>
      </c>
      <c r="DH77" s="94">
        <v>0.27706527620027127</v>
      </c>
      <c r="DI77" s="94">
        <v>0.17214589824690699</v>
      </c>
      <c r="DJ77" s="94">
        <v>5.1181404052263714E-2</v>
      </c>
      <c r="DK77" s="94"/>
      <c r="DL77" s="94"/>
      <c r="DM77" s="90"/>
      <c r="DN77" s="94"/>
      <c r="DO77" s="94"/>
      <c r="DP77" s="94"/>
      <c r="DQ77" s="94"/>
      <c r="DR77" s="94"/>
      <c r="DS77" s="94"/>
      <c r="DT77" s="94"/>
      <c r="DU77" s="91"/>
      <c r="DV77" s="94"/>
      <c r="DW77" s="94"/>
      <c r="DX77" s="94"/>
      <c r="DY77" s="94"/>
      <c r="DZ77" s="94"/>
      <c r="EA77" s="94"/>
      <c r="EB77" s="94"/>
      <c r="EC77" s="94"/>
      <c r="ED77" s="94"/>
      <c r="EE77" s="91"/>
      <c r="EF77" s="94"/>
      <c r="EG77" s="94"/>
      <c r="EH77" s="94"/>
      <c r="EI77" s="94"/>
      <c r="EJ77" s="94"/>
      <c r="EK77" s="94"/>
      <c r="EL77" s="94"/>
      <c r="EM77" s="94"/>
      <c r="EN77" s="91"/>
      <c r="EO77" s="91"/>
      <c r="EP77" s="94"/>
      <c r="EQ77" s="94"/>
      <c r="ER77" s="94"/>
      <c r="ES77" s="94"/>
      <c r="ET77" s="94"/>
      <c r="EU77" s="90"/>
    </row>
    <row r="78" spans="2:151">
      <c r="B78" s="91">
        <v>51</v>
      </c>
      <c r="C78" s="94">
        <v>478.54196016497872</v>
      </c>
      <c r="D78" s="94">
        <v>385.08074725882193</v>
      </c>
      <c r="E78" s="94">
        <v>314.13667514630515</v>
      </c>
      <c r="F78" s="94">
        <v>259.66839741926464</v>
      </c>
      <c r="G78" s="94">
        <v>217.37737832912453</v>
      </c>
      <c r="H78" s="94"/>
      <c r="I78" s="94"/>
      <c r="J78" s="94"/>
      <c r="K78" s="91"/>
      <c r="L78" s="91">
        <v>51</v>
      </c>
      <c r="M78" s="94">
        <v>26.72912157806746</v>
      </c>
      <c r="N78" s="94">
        <v>24.085760700237948</v>
      </c>
      <c r="O78" s="94">
        <v>21.810306442427372</v>
      </c>
      <c r="P78" s="94">
        <v>19.853550926961102</v>
      </c>
      <c r="Q78" s="94">
        <v>18.170890529316722</v>
      </c>
      <c r="R78" s="94"/>
      <c r="S78" s="94"/>
      <c r="T78" s="94"/>
      <c r="U78" s="91"/>
      <c r="V78" s="91">
        <v>51</v>
      </c>
      <c r="W78" s="94">
        <v>2.2864241905410339</v>
      </c>
      <c r="X78" s="94">
        <v>2.066986476537584</v>
      </c>
      <c r="Y78" s="94">
        <v>1.8779821761844862</v>
      </c>
      <c r="Z78" s="94">
        <v>1.7153758477797176</v>
      </c>
      <c r="AA78" s="94">
        <v>1.5755059762926089</v>
      </c>
      <c r="AB78" s="94"/>
      <c r="AC78" s="94"/>
      <c r="AD78" s="94"/>
      <c r="AE78" s="91"/>
      <c r="AF78" s="91">
        <v>51</v>
      </c>
      <c r="AG78" s="94">
        <v>62.019754027289274</v>
      </c>
      <c r="AH78" s="94">
        <v>117.39753523922953</v>
      </c>
      <c r="AI78" s="94">
        <v>201.57152599585788</v>
      </c>
      <c r="AJ78" s="94"/>
      <c r="AK78" s="94"/>
      <c r="AL78" s="94"/>
      <c r="AM78" s="94"/>
      <c r="AN78" s="94"/>
      <c r="AO78" s="91"/>
      <c r="AP78" s="91">
        <v>51</v>
      </c>
      <c r="AQ78" s="94">
        <v>3.3456142901761949</v>
      </c>
      <c r="AR78" s="94">
        <v>6.5681301552204046</v>
      </c>
      <c r="AS78" s="94">
        <v>12.138336900914146</v>
      </c>
      <c r="AT78" s="94"/>
      <c r="AU78" s="94"/>
      <c r="AV78" s="94"/>
      <c r="AW78" s="94"/>
      <c r="AX78" s="94"/>
      <c r="AY78" s="94"/>
      <c r="AZ78" s="91">
        <v>51</v>
      </c>
      <c r="BA78" s="94">
        <v>0.28553362026590307</v>
      </c>
      <c r="BB78" s="94">
        <v>0.56142571439458788</v>
      </c>
      <c r="BC78" s="94">
        <v>1.0403245583507037</v>
      </c>
      <c r="BD78" s="94"/>
      <c r="BE78" s="94"/>
      <c r="BF78" s="94"/>
      <c r="BG78" s="94"/>
      <c r="BH78" s="94"/>
      <c r="BI78" s="91"/>
      <c r="BJ78" s="91">
        <v>51</v>
      </c>
      <c r="BK78" s="94">
        <v>117.25579693420869</v>
      </c>
      <c r="BL78" s="94">
        <v>148.86601075156406</v>
      </c>
      <c r="BM78" s="94">
        <v>209.22905885748057</v>
      </c>
      <c r="BN78" s="94"/>
      <c r="BO78" s="94"/>
      <c r="BP78" s="94"/>
      <c r="BQ78" s="94"/>
      <c r="BR78" s="94"/>
      <c r="BS78" s="94"/>
      <c r="BT78" s="91">
        <v>51</v>
      </c>
      <c r="BU78" s="94">
        <v>6.3252858058171952</v>
      </c>
      <c r="BV78" s="94">
        <v>8.3287211465916791</v>
      </c>
      <c r="BW78" s="94">
        <v>12.599462118104332</v>
      </c>
      <c r="BX78" s="94"/>
      <c r="BY78" s="94"/>
      <c r="BZ78" s="94"/>
      <c r="CA78" s="94"/>
      <c r="CB78" s="94"/>
      <c r="CC78" s="94"/>
      <c r="CD78" s="91">
        <v>51</v>
      </c>
      <c r="CE78" s="94">
        <v>0.539835617230221</v>
      </c>
      <c r="CF78" s="94">
        <v>0.71191619368292425</v>
      </c>
      <c r="CG78" s="94">
        <v>1.0798456139807897</v>
      </c>
      <c r="CH78" s="94"/>
      <c r="CI78" s="94"/>
      <c r="CJ78" s="94"/>
      <c r="CK78" s="94"/>
      <c r="CL78" s="94"/>
      <c r="CM78" s="91">
        <v>51</v>
      </c>
      <c r="CN78" s="94">
        <v>55.236042906919423</v>
      </c>
      <c r="CO78" s="94">
        <v>31.468475512334525</v>
      </c>
      <c r="CP78" s="94">
        <v>7.6575328616226832</v>
      </c>
      <c r="CQ78" s="94"/>
      <c r="CR78" s="94"/>
      <c r="CS78" s="94"/>
      <c r="CT78" s="94"/>
      <c r="CU78" s="94"/>
      <c r="CV78" s="94"/>
      <c r="CW78" s="91">
        <v>51</v>
      </c>
      <c r="CX78" s="94">
        <v>2.9796715156410007</v>
      </c>
      <c r="CY78" s="94">
        <v>1.7605909913712747</v>
      </c>
      <c r="CZ78" s="94">
        <v>0.46112521719018656</v>
      </c>
      <c r="DA78" s="94"/>
      <c r="DB78" s="94"/>
      <c r="DC78" s="94"/>
      <c r="DD78" s="94"/>
      <c r="DE78" s="94"/>
      <c r="DF78" s="91"/>
      <c r="DG78" s="91">
        <v>51</v>
      </c>
      <c r="DH78" s="94">
        <v>0.25430199696431788</v>
      </c>
      <c r="DI78" s="94">
        <v>0.15049047928833634</v>
      </c>
      <c r="DJ78" s="94">
        <v>3.9521055630085962E-2</v>
      </c>
      <c r="DK78" s="94"/>
      <c r="DL78" s="94"/>
      <c r="DM78" s="90"/>
      <c r="DN78" s="94"/>
      <c r="DO78" s="94"/>
      <c r="DP78" s="94"/>
      <c r="DQ78" s="94"/>
      <c r="DR78" s="94"/>
      <c r="DS78" s="94"/>
      <c r="DT78" s="94"/>
      <c r="DU78" s="91"/>
      <c r="DV78" s="94"/>
      <c r="DW78" s="94"/>
      <c r="DX78" s="94"/>
      <c r="DY78" s="94"/>
      <c r="DZ78" s="94"/>
      <c r="EA78" s="94"/>
      <c r="EB78" s="94"/>
      <c r="EC78" s="94"/>
      <c r="ED78" s="94"/>
      <c r="EE78" s="91"/>
      <c r="EF78" s="94"/>
      <c r="EG78" s="94"/>
      <c r="EH78" s="94"/>
      <c r="EI78" s="94"/>
      <c r="EJ78" s="94"/>
      <c r="EK78" s="94"/>
      <c r="EL78" s="94"/>
      <c r="EM78" s="94"/>
      <c r="EN78" s="91"/>
      <c r="EO78" s="91"/>
      <c r="EP78" s="94"/>
      <c r="EQ78" s="94"/>
      <c r="ER78" s="94"/>
      <c r="ES78" s="94"/>
      <c r="ET78" s="94"/>
      <c r="EU78" s="90"/>
    </row>
    <row r="79" spans="2:151">
      <c r="B79" s="91">
        <v>52</v>
      </c>
      <c r="C79" s="94">
        <v>489.62160029418976</v>
      </c>
      <c r="D79" s="94">
        <v>396.61022740038231</v>
      </c>
      <c r="E79" s="94">
        <v>325.51331848320166</v>
      </c>
      <c r="F79" s="94">
        <v>270.56554729963125</v>
      </c>
      <c r="G79" s="94">
        <v>227.6352291003877</v>
      </c>
      <c r="H79" s="94"/>
      <c r="I79" s="94"/>
      <c r="J79" s="94"/>
      <c r="K79" s="91"/>
      <c r="L79" s="91">
        <v>52</v>
      </c>
      <c r="M79" s="94">
        <v>27.941667041081004</v>
      </c>
      <c r="N79" s="94">
        <v>25.280904993928935</v>
      </c>
      <c r="O79" s="94">
        <v>22.981379229946654</v>
      </c>
      <c r="P79" s="94">
        <v>20.995760376450704</v>
      </c>
      <c r="Q79" s="94">
        <v>19.281076629537015</v>
      </c>
      <c r="R79" s="94"/>
      <c r="S79" s="94"/>
      <c r="T79" s="94"/>
      <c r="U79" s="91"/>
      <c r="V79" s="91">
        <v>52</v>
      </c>
      <c r="W79" s="94">
        <v>2.3915249799230058</v>
      </c>
      <c r="X79" s="94">
        <v>2.1707931758959735</v>
      </c>
      <c r="Y79" s="94">
        <v>1.9799353545291689</v>
      </c>
      <c r="Z79" s="94">
        <v>1.8150706479410115</v>
      </c>
      <c r="AA79" s="94">
        <v>1.6726721527813957</v>
      </c>
      <c r="AB79" s="94"/>
      <c r="AC79" s="94"/>
      <c r="AD79" s="94"/>
      <c r="AE79" s="91"/>
      <c r="AF79" s="91">
        <v>52</v>
      </c>
      <c r="AG79" s="94">
        <v>63.927241734737933</v>
      </c>
      <c r="AH79" s="94">
        <v>120.02410115226711</v>
      </c>
      <c r="AI79" s="94">
        <v>203.06606126490405</v>
      </c>
      <c r="AJ79" s="94"/>
      <c r="AK79" s="94"/>
      <c r="AL79" s="94"/>
      <c r="AM79" s="94"/>
      <c r="AN79" s="94"/>
      <c r="AO79" s="91"/>
      <c r="AP79" s="91">
        <v>52</v>
      </c>
      <c r="AQ79" s="94">
        <v>3.4382675352327503</v>
      </c>
      <c r="AR79" s="94">
        <v>6.703278925082591</v>
      </c>
      <c r="AS79" s="94">
        <v>12.222699392653633</v>
      </c>
      <c r="AT79" s="94"/>
      <c r="AU79" s="94"/>
      <c r="AV79" s="94"/>
      <c r="AW79" s="94"/>
      <c r="AX79" s="94"/>
      <c r="AY79" s="94"/>
      <c r="AZ79" s="91">
        <v>52</v>
      </c>
      <c r="BA79" s="94">
        <v>0.2934541619280373</v>
      </c>
      <c r="BB79" s="94">
        <v>0.57301491669850246</v>
      </c>
      <c r="BC79" s="94">
        <v>1.0475973067738023</v>
      </c>
      <c r="BD79" s="94"/>
      <c r="BE79" s="94"/>
      <c r="BF79" s="94"/>
      <c r="BG79" s="94"/>
      <c r="BH79" s="94"/>
      <c r="BI79" s="91"/>
      <c r="BJ79" s="91">
        <v>52</v>
      </c>
      <c r="BK79" s="94">
        <v>114.62550917673634</v>
      </c>
      <c r="BL79" s="94">
        <v>147.36751191764336</v>
      </c>
      <c r="BM79" s="94">
        <v>208.8644144354985</v>
      </c>
      <c r="BN79" s="94"/>
      <c r="BO79" s="94"/>
      <c r="BP79" s="94"/>
      <c r="BQ79" s="94"/>
      <c r="BR79" s="94"/>
      <c r="BS79" s="94"/>
      <c r="BT79" s="91">
        <v>52</v>
      </c>
      <c r="BU79" s="94">
        <v>6.1650269308856469</v>
      </c>
      <c r="BV79" s="94">
        <v>8.2303931243457349</v>
      </c>
      <c r="BW79" s="94">
        <v>12.571706643472186</v>
      </c>
      <c r="BX79" s="94"/>
      <c r="BY79" s="94"/>
      <c r="BZ79" s="94"/>
      <c r="CA79" s="94"/>
      <c r="CB79" s="94"/>
      <c r="CC79" s="94"/>
      <c r="CD79" s="91">
        <v>52</v>
      </c>
      <c r="CE79" s="94">
        <v>0.52618151226686283</v>
      </c>
      <c r="CF79" s="94">
        <v>0.70355688361644475</v>
      </c>
      <c r="CG79" s="94">
        <v>1.0775104253294134</v>
      </c>
      <c r="CH79" s="94"/>
      <c r="CI79" s="94"/>
      <c r="CJ79" s="94"/>
      <c r="CK79" s="94"/>
      <c r="CL79" s="94"/>
      <c r="CM79" s="91">
        <v>52</v>
      </c>
      <c r="CN79" s="94">
        <v>50.698267441998411</v>
      </c>
      <c r="CO79" s="94">
        <v>27.343410765376245</v>
      </c>
      <c r="CP79" s="94">
        <v>5.7983531705944635</v>
      </c>
      <c r="CQ79" s="94"/>
      <c r="CR79" s="94"/>
      <c r="CS79" s="94"/>
      <c r="CT79" s="94"/>
      <c r="CU79" s="94"/>
      <c r="CV79" s="94"/>
      <c r="CW79" s="91">
        <v>52</v>
      </c>
      <c r="CX79" s="94">
        <v>2.726759395652897</v>
      </c>
      <c r="CY79" s="94">
        <v>1.5271141992631443</v>
      </c>
      <c r="CZ79" s="94">
        <v>0.34900725081855394</v>
      </c>
      <c r="DA79" s="94"/>
      <c r="DB79" s="94"/>
      <c r="DC79" s="94"/>
      <c r="DD79" s="94"/>
      <c r="DE79" s="94"/>
      <c r="DF79" s="91"/>
      <c r="DG79" s="91">
        <v>52</v>
      </c>
      <c r="DH79" s="94">
        <v>0.23272735033882552</v>
      </c>
      <c r="DI79" s="94">
        <v>0.13054196691794223</v>
      </c>
      <c r="DJ79" s="94">
        <v>2.9913118555611271E-2</v>
      </c>
      <c r="DK79" s="94"/>
      <c r="DL79" s="94"/>
      <c r="DM79" s="90"/>
      <c r="DN79" s="94"/>
      <c r="DO79" s="94"/>
      <c r="DP79" s="94"/>
      <c r="DQ79" s="94"/>
      <c r="DR79" s="94"/>
      <c r="DS79" s="94"/>
      <c r="DT79" s="94"/>
      <c r="DU79" s="91"/>
      <c r="DV79" s="94"/>
      <c r="DW79" s="94"/>
      <c r="DX79" s="94"/>
      <c r="DY79" s="94"/>
      <c r="DZ79" s="94"/>
      <c r="EA79" s="94"/>
      <c r="EB79" s="94"/>
      <c r="EC79" s="94"/>
      <c r="ED79" s="94"/>
      <c r="EE79" s="91"/>
      <c r="EF79" s="94"/>
      <c r="EG79" s="94"/>
      <c r="EH79" s="94"/>
      <c r="EI79" s="94"/>
      <c r="EJ79" s="94"/>
      <c r="EK79" s="94"/>
      <c r="EL79" s="94"/>
      <c r="EM79" s="94"/>
      <c r="EN79" s="91"/>
      <c r="EO79" s="91"/>
      <c r="EP79" s="94"/>
      <c r="EQ79" s="94"/>
      <c r="ER79" s="94"/>
      <c r="ES79" s="94"/>
      <c r="ET79" s="94"/>
      <c r="EU79" s="90"/>
    </row>
    <row r="80" spans="2:151">
      <c r="B80" s="91">
        <v>53</v>
      </c>
      <c r="C80" s="94">
        <v>500.83103648473661</v>
      </c>
      <c r="D80" s="94">
        <v>408.35083691966156</v>
      </c>
      <c r="E80" s="94">
        <v>337.16904716530394</v>
      </c>
      <c r="F80" s="94">
        <v>281.79357539777317</v>
      </c>
      <c r="G80" s="94">
        <v>238.26036354971836</v>
      </c>
      <c r="H80" s="94"/>
      <c r="I80" s="94"/>
      <c r="J80" s="94"/>
      <c r="K80" s="91"/>
      <c r="L80" s="91">
        <v>53</v>
      </c>
      <c r="M80" s="94">
        <v>29.223194566318096</v>
      </c>
      <c r="N80" s="94">
        <v>26.545801802907874</v>
      </c>
      <c r="O80" s="94">
        <v>24.222871373114128</v>
      </c>
      <c r="P80" s="94">
        <v>22.208907067812294</v>
      </c>
      <c r="Q80" s="94">
        <v>20.46253843373702</v>
      </c>
      <c r="R80" s="94"/>
      <c r="S80" s="94"/>
      <c r="T80" s="94"/>
      <c r="U80" s="91"/>
      <c r="V80" s="91">
        <v>53</v>
      </c>
      <c r="W80" s="94">
        <v>2.5027368822964942</v>
      </c>
      <c r="X80" s="94">
        <v>2.2807879178647537</v>
      </c>
      <c r="Y80" s="94">
        <v>2.0881450558115393</v>
      </c>
      <c r="Z80" s="94">
        <v>1.9210782079623272</v>
      </c>
      <c r="AA80" s="94">
        <v>1.7761924935568409</v>
      </c>
      <c r="AB80" s="94"/>
      <c r="AC80" s="94"/>
      <c r="AD80" s="94"/>
      <c r="AE80" s="91"/>
      <c r="AF80" s="91">
        <v>53</v>
      </c>
      <c r="AG80" s="94">
        <v>65.840257063983344</v>
      </c>
      <c r="AH80" s="94">
        <v>122.51391410418272</v>
      </c>
      <c r="AI80" s="94">
        <v>204.29349108188353</v>
      </c>
      <c r="AJ80" s="94"/>
      <c r="AK80" s="94"/>
      <c r="AL80" s="94"/>
      <c r="AM80" s="94"/>
      <c r="AN80" s="94"/>
      <c r="AO80" s="91"/>
      <c r="AP80" s="91">
        <v>53</v>
      </c>
      <c r="AQ80" s="94">
        <v>3.5315276680661425</v>
      </c>
      <c r="AR80" s="94">
        <v>6.8319004937507755</v>
      </c>
      <c r="AS80" s="94">
        <v>12.29228922107462</v>
      </c>
      <c r="AT80" s="94"/>
      <c r="AU80" s="94"/>
      <c r="AV80" s="94"/>
      <c r="AW80" s="94"/>
      <c r="AX80" s="94"/>
      <c r="AY80" s="94"/>
      <c r="AZ80" s="91">
        <v>53</v>
      </c>
      <c r="BA80" s="94">
        <v>0.30142729211795677</v>
      </c>
      <c r="BB80" s="94">
        <v>0.58404579434943138</v>
      </c>
      <c r="BC80" s="94">
        <v>1.0535969719187275</v>
      </c>
      <c r="BD80" s="94"/>
      <c r="BE80" s="94"/>
      <c r="BF80" s="94"/>
      <c r="BG80" s="94"/>
      <c r="BH80" s="94"/>
      <c r="BI80" s="91"/>
      <c r="BJ80" s="91">
        <v>53</v>
      </c>
      <c r="BK80" s="94">
        <v>112.2113059652126</v>
      </c>
      <c r="BL80" s="94">
        <v>146.06544473833972</v>
      </c>
      <c r="BM80" s="94">
        <v>208.58830237975596</v>
      </c>
      <c r="BN80" s="94"/>
      <c r="BO80" s="94"/>
      <c r="BP80" s="94"/>
      <c r="BQ80" s="94"/>
      <c r="BR80" s="94"/>
      <c r="BS80" s="94"/>
      <c r="BT80" s="91">
        <v>53</v>
      </c>
      <c r="BU80" s="94">
        <v>6.0187695090692408</v>
      </c>
      <c r="BV80" s="94">
        <v>8.1452346970091671</v>
      </c>
      <c r="BW80" s="94">
        <v>12.550706962843137</v>
      </c>
      <c r="BX80" s="94"/>
      <c r="BY80" s="94"/>
      <c r="BZ80" s="94"/>
      <c r="CA80" s="94"/>
      <c r="CB80" s="94"/>
      <c r="CC80" s="94"/>
      <c r="CD80" s="91">
        <v>53</v>
      </c>
      <c r="CE80" s="94">
        <v>0.51372141620352352</v>
      </c>
      <c r="CF80" s="94">
        <v>0.6963201634931202</v>
      </c>
      <c r="CG80" s="94">
        <v>1.0757464792497615</v>
      </c>
      <c r="CH80" s="94"/>
      <c r="CI80" s="94"/>
      <c r="CJ80" s="94"/>
      <c r="CK80" s="94"/>
      <c r="CL80" s="94"/>
      <c r="CM80" s="91">
        <v>53</v>
      </c>
      <c r="CN80" s="94">
        <v>46.371048901229258</v>
      </c>
      <c r="CO80" s="94">
        <v>23.551530634157004</v>
      </c>
      <c r="CP80" s="94">
        <v>4.2948112978724264</v>
      </c>
      <c r="CQ80" s="94"/>
      <c r="CR80" s="94"/>
      <c r="CS80" s="94"/>
      <c r="CT80" s="94"/>
      <c r="CU80" s="94"/>
      <c r="CV80" s="94"/>
      <c r="CW80" s="91">
        <v>53</v>
      </c>
      <c r="CX80" s="94">
        <v>2.4872418410030988</v>
      </c>
      <c r="CY80" s="94">
        <v>1.313334203258391</v>
      </c>
      <c r="CZ80" s="94">
        <v>0.25841774176851562</v>
      </c>
      <c r="DA80" s="94"/>
      <c r="DB80" s="94"/>
      <c r="DC80" s="94"/>
      <c r="DD80" s="94"/>
      <c r="DE80" s="94"/>
      <c r="DF80" s="91"/>
      <c r="DG80" s="91">
        <v>53</v>
      </c>
      <c r="DH80" s="94">
        <v>0.21229412408556669</v>
      </c>
      <c r="DI80" s="94">
        <v>0.11227436914368882</v>
      </c>
      <c r="DJ80" s="94">
        <v>2.2149507331034098E-2</v>
      </c>
      <c r="DK80" s="94"/>
      <c r="DL80" s="94"/>
      <c r="DM80" s="90"/>
      <c r="DN80" s="94"/>
      <c r="DO80" s="94"/>
      <c r="DP80" s="94"/>
      <c r="DQ80" s="94"/>
      <c r="DR80" s="94"/>
      <c r="DS80" s="94"/>
      <c r="DT80" s="94"/>
      <c r="DU80" s="91"/>
      <c r="DV80" s="94"/>
      <c r="DW80" s="94"/>
      <c r="DX80" s="94"/>
      <c r="DY80" s="94"/>
      <c r="DZ80" s="94"/>
      <c r="EA80" s="94"/>
      <c r="EB80" s="94"/>
      <c r="EC80" s="94"/>
      <c r="ED80" s="94"/>
      <c r="EE80" s="91"/>
      <c r="EF80" s="94"/>
      <c r="EG80" s="94"/>
      <c r="EH80" s="94"/>
      <c r="EI80" s="94"/>
      <c r="EJ80" s="94"/>
      <c r="EK80" s="94"/>
      <c r="EL80" s="94"/>
      <c r="EM80" s="94"/>
      <c r="EN80" s="91"/>
      <c r="EO80" s="91"/>
      <c r="EP80" s="94"/>
      <c r="EQ80" s="94"/>
      <c r="ER80" s="94"/>
      <c r="ES80" s="94"/>
      <c r="ET80" s="94"/>
      <c r="EU80" s="90"/>
    </row>
    <row r="81" spans="2:151">
      <c r="B81" s="91">
        <v>54</v>
      </c>
      <c r="C81" s="94">
        <v>512.15811361333135</v>
      </c>
      <c r="D81" s="94">
        <v>420.29065877509078</v>
      </c>
      <c r="E81" s="94">
        <v>349.09361247174286</v>
      </c>
      <c r="F81" s="94">
        <v>293.3447248771447</v>
      </c>
      <c r="G81" s="94">
        <v>249.24786865662639</v>
      </c>
      <c r="H81" s="94"/>
      <c r="I81" s="94"/>
      <c r="J81" s="94"/>
      <c r="K81" s="91"/>
      <c r="L81" s="91">
        <v>54</v>
      </c>
      <c r="M81" s="94">
        <v>30.577994687142294</v>
      </c>
      <c r="N81" s="94">
        <v>27.884707366190195</v>
      </c>
      <c r="O81" s="94">
        <v>25.539010945833773</v>
      </c>
      <c r="P81" s="94">
        <v>23.497197252770221</v>
      </c>
      <c r="Q81" s="94">
        <v>21.71946592212684</v>
      </c>
      <c r="R81" s="94"/>
      <c r="S81" s="94"/>
      <c r="T81" s="94"/>
      <c r="U81" s="91"/>
      <c r="V81" s="91">
        <v>54</v>
      </c>
      <c r="W81" s="94">
        <v>2.6204550981054333</v>
      </c>
      <c r="X81" s="94">
        <v>2.3973638239485591</v>
      </c>
      <c r="Y81" s="94">
        <v>2.2030027835960726</v>
      </c>
      <c r="Z81" s="94">
        <v>2.0337888961343635</v>
      </c>
      <c r="AA81" s="94">
        <v>1.8864566537545693</v>
      </c>
      <c r="AB81" s="94"/>
      <c r="AC81" s="94"/>
      <c r="AD81" s="94"/>
      <c r="AE81" s="91"/>
      <c r="AF81" s="91">
        <v>54</v>
      </c>
      <c r="AG81" s="94">
        <v>67.752508560801942</v>
      </c>
      <c r="AH81" s="94">
        <v>124.85291520857264</v>
      </c>
      <c r="AI81" s="94">
        <v>205.2786768274772</v>
      </c>
      <c r="AJ81" s="94"/>
      <c r="AK81" s="94"/>
      <c r="AL81" s="94"/>
      <c r="AM81" s="94"/>
      <c r="AN81" s="94"/>
      <c r="AO81" s="91"/>
      <c r="AP81" s="91">
        <v>54</v>
      </c>
      <c r="AQ81" s="94">
        <v>3.6250802129727679</v>
      </c>
      <c r="AR81" s="94">
        <v>6.9532013345387531</v>
      </c>
      <c r="AS81" s="94">
        <v>12.348376566017869</v>
      </c>
      <c r="AT81" s="94"/>
      <c r="AU81" s="94"/>
      <c r="AV81" s="94"/>
      <c r="AW81" s="94"/>
      <c r="AX81" s="94"/>
      <c r="AY81" s="94"/>
      <c r="AZ81" s="91">
        <v>54</v>
      </c>
      <c r="BA81" s="94">
        <v>0.30942613558489057</v>
      </c>
      <c r="BB81" s="94">
        <v>0.59445007409393902</v>
      </c>
      <c r="BC81" s="94">
        <v>1.0584328163081826</v>
      </c>
      <c r="BD81" s="94"/>
      <c r="BE81" s="94"/>
      <c r="BF81" s="94"/>
      <c r="BG81" s="94"/>
      <c r="BH81" s="94"/>
      <c r="BI81" s="91"/>
      <c r="BJ81" s="91">
        <v>54</v>
      </c>
      <c r="BK81" s="94">
        <v>110.00316077943978</v>
      </c>
      <c r="BL81" s="94">
        <v>144.94394327957036</v>
      </c>
      <c r="BM81" s="94">
        <v>208.38378755604774</v>
      </c>
      <c r="BN81" s="94"/>
      <c r="BO81" s="94"/>
      <c r="BP81" s="94"/>
      <c r="BQ81" s="94"/>
      <c r="BR81" s="94"/>
      <c r="BS81" s="94"/>
      <c r="BT81" s="91">
        <v>54</v>
      </c>
      <c r="BU81" s="94">
        <v>5.8856902862592584</v>
      </c>
      <c r="BV81" s="94">
        <v>8.0720936164061534</v>
      </c>
      <c r="BW81" s="94">
        <v>12.535162047823151</v>
      </c>
      <c r="BX81" s="94"/>
      <c r="BY81" s="94"/>
      <c r="BZ81" s="94"/>
      <c r="CA81" s="94"/>
      <c r="CB81" s="94"/>
      <c r="CC81" s="94"/>
      <c r="CD81" s="91">
        <v>54</v>
      </c>
      <c r="CE81" s="94">
        <v>0.50238513178533395</v>
      </c>
      <c r="CF81" s="94">
        <v>0.69010753716139295</v>
      </c>
      <c r="CG81" s="94">
        <v>1.0744430086193488</v>
      </c>
      <c r="CH81" s="94"/>
      <c r="CI81" s="94"/>
      <c r="CJ81" s="94"/>
      <c r="CK81" s="94"/>
      <c r="CL81" s="94"/>
      <c r="CM81" s="91">
        <v>54</v>
      </c>
      <c r="CN81" s="94">
        <v>42.250652218637846</v>
      </c>
      <c r="CO81" s="94">
        <v>20.091028070997712</v>
      </c>
      <c r="CP81" s="94">
        <v>3.1051107285705313</v>
      </c>
      <c r="CQ81" s="94"/>
      <c r="CR81" s="94"/>
      <c r="CS81" s="94"/>
      <c r="CT81" s="94"/>
      <c r="CU81" s="94"/>
      <c r="CV81" s="94"/>
      <c r="CW81" s="91">
        <v>54</v>
      </c>
      <c r="CX81" s="94">
        <v>2.2606100732864904</v>
      </c>
      <c r="CY81" s="94">
        <v>1.1188922818674001</v>
      </c>
      <c r="CZ81" s="94">
        <v>0.18678548180528159</v>
      </c>
      <c r="DA81" s="94"/>
      <c r="DB81" s="94"/>
      <c r="DC81" s="94"/>
      <c r="DD81" s="94"/>
      <c r="DE81" s="94"/>
      <c r="DF81" s="91"/>
      <c r="DG81" s="91">
        <v>54</v>
      </c>
      <c r="DH81" s="94">
        <v>0.19295899620044341</v>
      </c>
      <c r="DI81" s="94">
        <v>9.5657463067453971E-2</v>
      </c>
      <c r="DJ81" s="94">
        <v>1.6010192311166266E-2</v>
      </c>
      <c r="DK81" s="94"/>
      <c r="DL81" s="94"/>
      <c r="DM81" s="90"/>
      <c r="DN81" s="94"/>
      <c r="DO81" s="94"/>
      <c r="DP81" s="94"/>
      <c r="DQ81" s="94"/>
      <c r="DR81" s="94"/>
      <c r="DS81" s="94"/>
      <c r="DT81" s="94"/>
      <c r="DU81" s="91"/>
      <c r="DV81" s="94"/>
      <c r="DW81" s="94"/>
      <c r="DX81" s="94"/>
      <c r="DY81" s="94"/>
      <c r="DZ81" s="94"/>
      <c r="EA81" s="94"/>
      <c r="EB81" s="94"/>
      <c r="EC81" s="94"/>
      <c r="ED81" s="94"/>
      <c r="EE81" s="91"/>
      <c r="EF81" s="94"/>
      <c r="EG81" s="94"/>
      <c r="EH81" s="94"/>
      <c r="EI81" s="94"/>
      <c r="EJ81" s="94"/>
      <c r="EK81" s="94"/>
      <c r="EL81" s="94"/>
      <c r="EM81" s="94"/>
      <c r="EN81" s="91"/>
      <c r="EO81" s="91"/>
      <c r="EP81" s="94"/>
      <c r="EQ81" s="94"/>
      <c r="ER81" s="94"/>
      <c r="ES81" s="94"/>
      <c r="ET81" s="94"/>
      <c r="EU81" s="90"/>
    </row>
    <row r="82" spans="2:151">
      <c r="B82" s="91">
        <v>55</v>
      </c>
      <c r="C82" s="94">
        <v>523.59728435389206</v>
      </c>
      <c r="D82" s="94">
        <v>432.42545383988841</v>
      </c>
      <c r="E82" s="94">
        <v>361.28526451505547</v>
      </c>
      <c r="F82" s="94">
        <v>305.22040365419679</v>
      </c>
      <c r="G82" s="94">
        <v>260.6025623966255</v>
      </c>
      <c r="H82" s="94"/>
      <c r="I82" s="94"/>
      <c r="J82" s="94"/>
      <c r="K82" s="91"/>
      <c r="L82" s="91">
        <v>55</v>
      </c>
      <c r="M82" s="94">
        <v>32.011585659669635</v>
      </c>
      <c r="N82" s="94">
        <v>29.303196094913162</v>
      </c>
      <c r="O82" s="94">
        <v>26.935436524633253</v>
      </c>
      <c r="P82" s="94">
        <v>24.86634137329618</v>
      </c>
      <c r="Q82" s="94">
        <v>23.05764788626502</v>
      </c>
      <c r="R82" s="94"/>
      <c r="S82" s="94"/>
      <c r="T82" s="94"/>
      <c r="U82" s="91"/>
      <c r="V82" s="91">
        <v>55</v>
      </c>
      <c r="W82" s="94">
        <v>2.7451850142016663</v>
      </c>
      <c r="X82" s="94">
        <v>2.5210323288099885</v>
      </c>
      <c r="Y82" s="94">
        <v>2.3250266981570329</v>
      </c>
      <c r="Z82" s="94">
        <v>2.1537282554659569</v>
      </c>
      <c r="AA82" s="94">
        <v>2.0039981208745732</v>
      </c>
      <c r="AB82" s="94"/>
      <c r="AC82" s="94"/>
      <c r="AD82" s="94"/>
      <c r="AE82" s="91"/>
      <c r="AF82" s="91">
        <v>55</v>
      </c>
      <c r="AG82" s="94">
        <v>69.656200332071137</v>
      </c>
      <c r="AH82" s="94">
        <v>127.02829838252374</v>
      </c>
      <c r="AI82" s="94">
        <v>206.04971951013167</v>
      </c>
      <c r="AJ82" s="94"/>
      <c r="AK82" s="94"/>
      <c r="AL82" s="94"/>
      <c r="AM82" s="94"/>
      <c r="AN82" s="94"/>
      <c r="AO82" s="91"/>
      <c r="AP82" s="91">
        <v>55</v>
      </c>
      <c r="AQ82" s="94">
        <v>3.7185305945272034</v>
      </c>
      <c r="AR82" s="94">
        <v>7.0664443161149464</v>
      </c>
      <c r="AS82" s="94">
        <v>12.392443300719703</v>
      </c>
      <c r="AT82" s="94"/>
      <c r="AU82" s="94"/>
      <c r="AV82" s="94"/>
      <c r="AW82" s="94"/>
      <c r="AX82" s="94"/>
      <c r="AY82" s="94"/>
      <c r="AZ82" s="91">
        <v>55</v>
      </c>
      <c r="BA82" s="94">
        <v>0.31741695797831831</v>
      </c>
      <c r="BB82" s="94">
        <v>0.60416430126507203</v>
      </c>
      <c r="BC82" s="94">
        <v>1.0622324276693285</v>
      </c>
      <c r="BD82" s="94"/>
      <c r="BE82" s="94"/>
      <c r="BF82" s="94"/>
      <c r="BG82" s="94"/>
      <c r="BH82" s="94"/>
      <c r="BI82" s="91"/>
      <c r="BJ82" s="91">
        <v>55</v>
      </c>
      <c r="BK82" s="94">
        <v>107.99122495950465</v>
      </c>
      <c r="BL82" s="94">
        <v>143.98722765714189</v>
      </c>
      <c r="BM82" s="94">
        <v>208.23592514040152</v>
      </c>
      <c r="BN82" s="94"/>
      <c r="BO82" s="94"/>
      <c r="BP82" s="94"/>
      <c r="BQ82" s="94"/>
      <c r="BR82" s="94"/>
      <c r="BS82" s="94"/>
      <c r="BT82" s="91">
        <v>55</v>
      </c>
      <c r="BU82" s="94">
        <v>5.7650097484214538</v>
      </c>
      <c r="BV82" s="94">
        <v>8.009850871236587</v>
      </c>
      <c r="BW82" s="94">
        <v>12.523928213105139</v>
      </c>
      <c r="BX82" s="94"/>
      <c r="BY82" s="94"/>
      <c r="BZ82" s="94"/>
      <c r="CA82" s="94"/>
      <c r="CB82" s="94"/>
      <c r="CC82" s="94"/>
      <c r="CD82" s="91">
        <v>55</v>
      </c>
      <c r="CE82" s="94">
        <v>0.492106172194061</v>
      </c>
      <c r="CF82" s="94">
        <v>0.68482333382606442</v>
      </c>
      <c r="CG82" s="94">
        <v>1.0735028070687613</v>
      </c>
      <c r="CH82" s="94"/>
      <c r="CI82" s="94"/>
      <c r="CJ82" s="94"/>
      <c r="CK82" s="94"/>
      <c r="CL82" s="94"/>
      <c r="CM82" s="91">
        <v>55</v>
      </c>
      <c r="CN82" s="94">
        <v>38.335024627433512</v>
      </c>
      <c r="CO82" s="94">
        <v>16.958929274618136</v>
      </c>
      <c r="CP82" s="94">
        <v>2.1862056302698458</v>
      </c>
      <c r="CQ82" s="94"/>
      <c r="CR82" s="94"/>
      <c r="CS82" s="94"/>
      <c r="CT82" s="94"/>
      <c r="CU82" s="94"/>
      <c r="CV82" s="94"/>
      <c r="CW82" s="91">
        <v>55</v>
      </c>
      <c r="CX82" s="94">
        <v>2.0464791538942499</v>
      </c>
      <c r="CY82" s="94">
        <v>0.9434065551216414</v>
      </c>
      <c r="CZ82" s="94">
        <v>0.13148491238543564</v>
      </c>
      <c r="DA82" s="94"/>
      <c r="DB82" s="94"/>
      <c r="DC82" s="94"/>
      <c r="DD82" s="94"/>
      <c r="DE82" s="94"/>
      <c r="DF82" s="91"/>
      <c r="DG82" s="91">
        <v>55</v>
      </c>
      <c r="DH82" s="94">
        <v>0.17468921421574268</v>
      </c>
      <c r="DI82" s="94">
        <v>8.0659032560992397E-2</v>
      </c>
      <c r="DJ82" s="94">
        <v>1.1270379399432791E-2</v>
      </c>
      <c r="DK82" s="94"/>
      <c r="DL82" s="94"/>
      <c r="DM82" s="90"/>
      <c r="DN82" s="94"/>
      <c r="DO82" s="94"/>
      <c r="DP82" s="94"/>
      <c r="DQ82" s="94"/>
      <c r="DR82" s="94"/>
      <c r="DS82" s="94"/>
      <c r="DT82" s="94"/>
      <c r="DU82" s="91"/>
      <c r="DV82" s="94"/>
      <c r="DW82" s="94"/>
      <c r="DX82" s="94"/>
      <c r="DY82" s="94"/>
      <c r="DZ82" s="94"/>
      <c r="EA82" s="94"/>
      <c r="EB82" s="94"/>
      <c r="EC82" s="94"/>
      <c r="ED82" s="94"/>
      <c r="EE82" s="91"/>
      <c r="EF82" s="94"/>
      <c r="EG82" s="94"/>
      <c r="EH82" s="94"/>
      <c r="EI82" s="94"/>
      <c r="EJ82" s="94"/>
      <c r="EK82" s="94"/>
      <c r="EL82" s="94"/>
      <c r="EM82" s="94"/>
      <c r="EN82" s="91"/>
      <c r="EO82" s="91"/>
      <c r="EP82" s="94"/>
      <c r="EQ82" s="94"/>
      <c r="ER82" s="94"/>
      <c r="ES82" s="94"/>
      <c r="ET82" s="94"/>
      <c r="EU82" s="90"/>
    </row>
    <row r="83" spans="2:151">
      <c r="B83" s="91">
        <v>56</v>
      </c>
      <c r="C83" s="94">
        <v>535.14003746115418</v>
      </c>
      <c r="D83" s="94">
        <v>444.7473844794668</v>
      </c>
      <c r="E83" s="94">
        <v>373.73819480796686</v>
      </c>
      <c r="F83" s="94">
        <v>317.41766051092293</v>
      </c>
      <c r="G83" s="94">
        <v>272.32473987749916</v>
      </c>
      <c r="H83" s="94"/>
      <c r="I83" s="94"/>
      <c r="J83" s="94"/>
      <c r="K83" s="91"/>
      <c r="L83" s="91">
        <v>56</v>
      </c>
      <c r="M83" s="94">
        <v>33.529674071568728</v>
      </c>
      <c r="N83" s="94">
        <v>30.807002354756275</v>
      </c>
      <c r="O83" s="94">
        <v>28.417918429753652</v>
      </c>
      <c r="P83" s="94">
        <v>26.32215389700724</v>
      </c>
      <c r="Q83" s="94">
        <v>24.482950245207494</v>
      </c>
      <c r="R83" s="94"/>
      <c r="S83" s="94"/>
      <c r="T83" s="94"/>
      <c r="U83" s="91"/>
      <c r="V83" s="91">
        <v>56</v>
      </c>
      <c r="W83" s="94">
        <v>2.8774526434207064</v>
      </c>
      <c r="X83" s="94">
        <v>2.6523231125756417</v>
      </c>
      <c r="Y83" s="94">
        <v>2.4547508194707999</v>
      </c>
      <c r="Z83" s="94">
        <v>2.2814353247551944</v>
      </c>
      <c r="AA83" s="94">
        <v>2.1293615637160763</v>
      </c>
      <c r="AB83" s="94"/>
      <c r="AC83" s="94"/>
      <c r="AD83" s="94"/>
      <c r="AE83" s="91"/>
      <c r="AF83" s="91">
        <v>56</v>
      </c>
      <c r="AG83" s="94">
        <v>71.543379815666086</v>
      </c>
      <c r="AH83" s="94">
        <v>129.02928931498835</v>
      </c>
      <c r="AI83" s="94">
        <v>206.63668590819196</v>
      </c>
      <c r="AJ83" s="94"/>
      <c r="AK83" s="94"/>
      <c r="AL83" s="94"/>
      <c r="AM83" s="94"/>
      <c r="AN83" s="94"/>
      <c r="AO83" s="91"/>
      <c r="AP83" s="91">
        <v>56</v>
      </c>
      <c r="AQ83" s="94">
        <v>3.8114757865992992</v>
      </c>
      <c r="AR83" s="94">
        <v>7.1709920766451676</v>
      </c>
      <c r="AS83" s="94">
        <v>12.42611136044901</v>
      </c>
      <c r="AT83" s="94"/>
      <c r="AU83" s="94"/>
      <c r="AV83" s="94"/>
      <c r="AW83" s="94"/>
      <c r="AX83" s="94"/>
      <c r="AY83" s="94"/>
      <c r="AZ83" s="91">
        <v>56</v>
      </c>
      <c r="BA83" s="94">
        <v>0.32536529019805116</v>
      </c>
      <c r="BB83" s="94">
        <v>0.61313356852805567</v>
      </c>
      <c r="BC83" s="94">
        <v>1.0651355316756967</v>
      </c>
      <c r="BD83" s="94"/>
      <c r="BE83" s="94"/>
      <c r="BF83" s="94"/>
      <c r="BG83" s="94"/>
      <c r="BH83" s="94"/>
      <c r="BI83" s="91"/>
      <c r="BJ83" s="91">
        <v>56</v>
      </c>
      <c r="BK83" s="94">
        <v>106.16574759629353</v>
      </c>
      <c r="BL83" s="94">
        <v>143.17965959644576</v>
      </c>
      <c r="BM83" s="94">
        <v>208.13182011038867</v>
      </c>
      <c r="BN83" s="94"/>
      <c r="BO83" s="94"/>
      <c r="BP83" s="94"/>
      <c r="BQ83" s="94"/>
      <c r="BR83" s="94"/>
      <c r="BS83" s="94"/>
      <c r="BT83" s="91">
        <v>56</v>
      </c>
      <c r="BU83" s="94">
        <v>5.6559835077972984</v>
      </c>
      <c r="BV83" s="94">
        <v>7.9574196676877786</v>
      </c>
      <c r="BW83" s="94">
        <v>12.516021358829292</v>
      </c>
      <c r="BX83" s="94"/>
      <c r="BY83" s="94"/>
      <c r="BZ83" s="94"/>
      <c r="CA83" s="94"/>
      <c r="CB83" s="94"/>
      <c r="CC83" s="94"/>
      <c r="CD83" s="91">
        <v>56</v>
      </c>
      <c r="CE83" s="94">
        <v>0.48282104318752328</v>
      </c>
      <c r="CF83" s="94">
        <v>0.6803746350543014</v>
      </c>
      <c r="CG83" s="94">
        <v>1.0728423943578191</v>
      </c>
      <c r="CH83" s="94"/>
      <c r="CI83" s="94"/>
      <c r="CJ83" s="94"/>
      <c r="CK83" s="94"/>
      <c r="CL83" s="94"/>
      <c r="CM83" s="91">
        <v>56</v>
      </c>
      <c r="CN83" s="94">
        <v>34.622367780627442</v>
      </c>
      <c r="CO83" s="94">
        <v>14.150370281457423</v>
      </c>
      <c r="CP83" s="94">
        <v>1.4951342021967082</v>
      </c>
      <c r="CQ83" s="94"/>
      <c r="CR83" s="94"/>
      <c r="CS83" s="94"/>
      <c r="CT83" s="94"/>
      <c r="CU83" s="94"/>
      <c r="CV83" s="94"/>
      <c r="CW83" s="91">
        <v>56</v>
      </c>
      <c r="CX83" s="94">
        <v>1.8445077211979994</v>
      </c>
      <c r="CY83" s="94">
        <v>0.78642759104261128</v>
      </c>
      <c r="CZ83" s="94">
        <v>8.9909998380282019E-2</v>
      </c>
      <c r="DA83" s="94"/>
      <c r="DB83" s="94"/>
      <c r="DC83" s="94"/>
      <c r="DD83" s="94"/>
      <c r="DE83" s="94"/>
      <c r="DF83" s="91"/>
      <c r="DG83" s="91">
        <v>56</v>
      </c>
      <c r="DH83" s="94">
        <v>0.15745575298947212</v>
      </c>
      <c r="DI83" s="94">
        <v>6.7241066526245716E-2</v>
      </c>
      <c r="DJ83" s="94">
        <v>7.7068626821224827E-3</v>
      </c>
      <c r="DK83" s="94"/>
      <c r="DL83" s="94"/>
      <c r="DM83" s="90"/>
      <c r="DN83" s="94"/>
      <c r="DO83" s="94"/>
      <c r="DP83" s="94"/>
      <c r="DQ83" s="94"/>
      <c r="DR83" s="94"/>
      <c r="DS83" s="94"/>
      <c r="DT83" s="94"/>
      <c r="DU83" s="91"/>
      <c r="DV83" s="94"/>
      <c r="DW83" s="94"/>
      <c r="DX83" s="94"/>
      <c r="DY83" s="94"/>
      <c r="DZ83" s="94"/>
      <c r="EA83" s="94"/>
      <c r="EB83" s="94"/>
      <c r="EC83" s="94"/>
      <c r="ED83" s="94"/>
      <c r="EE83" s="91"/>
      <c r="EF83" s="94"/>
      <c r="EG83" s="94"/>
      <c r="EH83" s="94"/>
      <c r="EI83" s="94"/>
      <c r="EJ83" s="94"/>
      <c r="EK83" s="94"/>
      <c r="EL83" s="94"/>
      <c r="EM83" s="94"/>
      <c r="EN83" s="91"/>
      <c r="EO83" s="91"/>
      <c r="EP83" s="94"/>
      <c r="EQ83" s="94"/>
      <c r="ER83" s="94"/>
      <c r="ES83" s="94"/>
      <c r="ET83" s="94"/>
      <c r="EU83" s="90"/>
    </row>
    <row r="84" spans="2:151">
      <c r="B84" s="91">
        <v>57</v>
      </c>
      <c r="C84" s="94">
        <v>546.77530181321424</v>
      </c>
      <c r="D84" s="94">
        <v>457.24542761057586</v>
      </c>
      <c r="E84" s="94">
        <v>386.44292856503239</v>
      </c>
      <c r="F84" s="94">
        <v>329.92953911429987</v>
      </c>
      <c r="G84" s="94">
        <v>284.41048022275862</v>
      </c>
      <c r="H84" s="94"/>
      <c r="I84" s="94"/>
      <c r="J84" s="94"/>
      <c r="K84" s="91"/>
      <c r="L84" s="91">
        <v>57</v>
      </c>
      <c r="M84" s="94">
        <v>35.138187065449884</v>
      </c>
      <c r="N84" s="94">
        <v>32.402053331369494</v>
      </c>
      <c r="O84" s="94">
        <v>29.992392026946053</v>
      </c>
      <c r="P84" s="94">
        <v>27.87058678323638</v>
      </c>
      <c r="Q84" s="94">
        <v>26.001349355252113</v>
      </c>
      <c r="R84" s="94"/>
      <c r="S84" s="94"/>
      <c r="T84" s="94"/>
      <c r="U84" s="91"/>
      <c r="V84" s="91">
        <v>57</v>
      </c>
      <c r="W84" s="94">
        <v>3.0178079689109438</v>
      </c>
      <c r="X84" s="94">
        <v>2.7917874995556811</v>
      </c>
      <c r="Y84" s="94">
        <v>2.5927284632004031</v>
      </c>
      <c r="Z84" s="94">
        <v>2.4174660889901824</v>
      </c>
      <c r="AA84" s="94">
        <v>2.2631062700128979</v>
      </c>
      <c r="AB84" s="94"/>
      <c r="AC84" s="94"/>
      <c r="AD84" s="94"/>
      <c r="AE84" s="91"/>
      <c r="AF84" s="91">
        <v>57</v>
      </c>
      <c r="AG84" s="94">
        <v>73.405406932426459</v>
      </c>
      <c r="AH84" s="94">
        <v>130.84781340599733</v>
      </c>
      <c r="AI84" s="94">
        <v>207.13506597193259</v>
      </c>
      <c r="AJ84" s="94"/>
      <c r="AK84" s="94"/>
      <c r="AL84" s="94"/>
      <c r="AM84" s="94"/>
      <c r="AN84" s="94"/>
      <c r="AO84" s="91"/>
      <c r="AP84" s="91">
        <v>57</v>
      </c>
      <c r="AQ84" s="94">
        <v>3.9034753487834002</v>
      </c>
      <c r="AR84" s="94">
        <v>7.2663447672882437</v>
      </c>
      <c r="AS84" s="94">
        <v>12.454961654377078</v>
      </c>
      <c r="AT84" s="94"/>
      <c r="AU84" s="94"/>
      <c r="AV84" s="94"/>
      <c r="AW84" s="94"/>
      <c r="AX84" s="94"/>
      <c r="AY84" s="94"/>
      <c r="AZ84" s="91">
        <v>57</v>
      </c>
      <c r="BA84" s="94">
        <v>0.33323345098258061</v>
      </c>
      <c r="BB84" s="94">
        <v>0.62131476339444758</v>
      </c>
      <c r="BC84" s="94">
        <v>1.0676232876448919</v>
      </c>
      <c r="BD84" s="94"/>
      <c r="BE84" s="94"/>
      <c r="BF84" s="94"/>
      <c r="BG84" s="94"/>
      <c r="BH84" s="94"/>
      <c r="BI84" s="91"/>
      <c r="BJ84" s="91">
        <v>57</v>
      </c>
      <c r="BK84" s="94">
        <v>104.51706341626365</v>
      </c>
      <c r="BL84" s="94">
        <v>142.50583244018591</v>
      </c>
      <c r="BM84" s="94">
        <v>208.06062324361739</v>
      </c>
      <c r="BN84" s="94"/>
      <c r="BO84" s="94"/>
      <c r="BP84" s="94"/>
      <c r="BQ84" s="94"/>
      <c r="BR84" s="94"/>
      <c r="BS84" s="94"/>
      <c r="BT84" s="91">
        <v>57</v>
      </c>
      <c r="BU84" s="94">
        <v>5.5578982206063285</v>
      </c>
      <c r="BV84" s="94">
        <v>7.9137471456770934</v>
      </c>
      <c r="BW84" s="94">
        <v>12.510615100951526</v>
      </c>
      <c r="BX84" s="94"/>
      <c r="BY84" s="94"/>
      <c r="BZ84" s="94"/>
      <c r="CA84" s="94"/>
      <c r="CB84" s="94"/>
      <c r="CC84" s="94"/>
      <c r="CD84" s="91">
        <v>57</v>
      </c>
      <c r="CE84" s="94">
        <v>0.47446888702392598</v>
      </c>
      <c r="CF84" s="94">
        <v>0.67667143424228349</v>
      </c>
      <c r="CG84" s="94">
        <v>1.0723938294778892</v>
      </c>
      <c r="CH84" s="94"/>
      <c r="CI84" s="94"/>
      <c r="CJ84" s="94"/>
      <c r="CK84" s="94"/>
      <c r="CL84" s="94"/>
      <c r="CM84" s="91">
        <v>57</v>
      </c>
      <c r="CN84" s="94">
        <v>31.111656483837187</v>
      </c>
      <c r="CO84" s="94">
        <v>11.658019034188593</v>
      </c>
      <c r="CP84" s="94">
        <v>0.92555727168478219</v>
      </c>
      <c r="CQ84" s="94"/>
      <c r="CR84" s="94"/>
      <c r="CS84" s="94"/>
      <c r="CT84" s="94"/>
      <c r="CU84" s="94"/>
      <c r="CV84" s="94"/>
      <c r="CW84" s="91">
        <v>57</v>
      </c>
      <c r="CX84" s="94">
        <v>1.6544228718229286</v>
      </c>
      <c r="CY84" s="94">
        <v>0.64740237838884929</v>
      </c>
      <c r="CZ84" s="94">
        <v>5.5653446574448567E-2</v>
      </c>
      <c r="DA84" s="94"/>
      <c r="DB84" s="94"/>
      <c r="DC84" s="94"/>
      <c r="DD84" s="94"/>
      <c r="DE84" s="94"/>
      <c r="DF84" s="91"/>
      <c r="DG84" s="91">
        <v>57</v>
      </c>
      <c r="DH84" s="94">
        <v>0.14123543604134534</v>
      </c>
      <c r="DI84" s="94">
        <v>5.5356670847835965E-2</v>
      </c>
      <c r="DJ84" s="94">
        <v>4.7705418329972204E-3</v>
      </c>
      <c r="DK84" s="94"/>
      <c r="DL84" s="94"/>
      <c r="DM84" s="90"/>
      <c r="DN84" s="94"/>
      <c r="DO84" s="94"/>
      <c r="DP84" s="94"/>
      <c r="DQ84" s="94"/>
      <c r="DR84" s="94"/>
      <c r="DS84" s="94"/>
      <c r="DT84" s="94"/>
      <c r="DU84" s="91"/>
      <c r="DV84" s="94"/>
      <c r="DW84" s="94"/>
      <c r="DX84" s="94"/>
      <c r="DY84" s="94"/>
      <c r="DZ84" s="94"/>
      <c r="EA84" s="94"/>
      <c r="EB84" s="94"/>
      <c r="EC84" s="94"/>
      <c r="ED84" s="94"/>
      <c r="EE84" s="91"/>
      <c r="EF84" s="94"/>
      <c r="EG84" s="94"/>
      <c r="EH84" s="94"/>
      <c r="EI84" s="94"/>
      <c r="EJ84" s="94"/>
      <c r="EK84" s="94"/>
      <c r="EL84" s="94"/>
      <c r="EM84" s="94"/>
      <c r="EN84" s="91"/>
      <c r="EO84" s="91"/>
      <c r="EP84" s="94"/>
      <c r="EQ84" s="94"/>
      <c r="ER84" s="94"/>
      <c r="ES84" s="94"/>
      <c r="ET84" s="94"/>
      <c r="EU84" s="90"/>
    </row>
    <row r="85" spans="2:151">
      <c r="B85" s="91">
        <v>58</v>
      </c>
      <c r="C85" s="94">
        <v>558.48970122155777</v>
      </c>
      <c r="D85" s="94">
        <v>469.90561803798147</v>
      </c>
      <c r="E85" s="94">
        <v>399.38653238861366</v>
      </c>
      <c r="F85" s="94">
        <v>342.74523568466822</v>
      </c>
      <c r="G85" s="94">
        <v>296.85174710584283</v>
      </c>
      <c r="H85" s="94"/>
      <c r="I85" s="94"/>
      <c r="J85" s="94"/>
      <c r="K85" s="91"/>
      <c r="L85" s="91">
        <v>58</v>
      </c>
      <c r="M85" s="94">
        <v>36.843286265003755</v>
      </c>
      <c r="N85" s="94">
        <v>34.094481315887222</v>
      </c>
      <c r="O85" s="94">
        <v>31.664968119771057</v>
      </c>
      <c r="P85" s="94">
        <v>29.517737673929137</v>
      </c>
      <c r="Q85" s="94">
        <v>27.618937648858978</v>
      </c>
      <c r="R85" s="94"/>
      <c r="S85" s="94"/>
      <c r="T85" s="94"/>
      <c r="U85" s="91"/>
      <c r="V85" s="91">
        <v>58</v>
      </c>
      <c r="W85" s="94">
        <v>3.166826770594346</v>
      </c>
      <c r="X85" s="94">
        <v>2.9400001340839368</v>
      </c>
      <c r="Y85" s="94">
        <v>2.739533743083848</v>
      </c>
      <c r="Z85" s="94">
        <v>2.562394780585898</v>
      </c>
      <c r="AA85" s="94">
        <v>2.405807214968311</v>
      </c>
      <c r="AB85" s="94"/>
      <c r="AC85" s="94"/>
      <c r="AD85" s="94"/>
      <c r="AE85" s="91"/>
      <c r="AF85" s="91">
        <v>58</v>
      </c>
      <c r="AG85" s="94">
        <v>75.232996864076753</v>
      </c>
      <c r="AH85" s="94">
        <v>132.47871479096858</v>
      </c>
      <c r="AI85" s="94">
        <v>207.55377171949908</v>
      </c>
      <c r="AJ85" s="94"/>
      <c r="AK85" s="94"/>
      <c r="AL85" s="94"/>
      <c r="AM85" s="94"/>
      <c r="AN85" s="94"/>
      <c r="AO85" s="91"/>
      <c r="AP85" s="91">
        <v>58</v>
      </c>
      <c r="AQ85" s="94">
        <v>3.9940531467186569</v>
      </c>
      <c r="AR85" s="94">
        <v>7.3521534775337232</v>
      </c>
      <c r="AS85" s="94">
        <v>12.479443765700285</v>
      </c>
      <c r="AT85" s="94"/>
      <c r="AU85" s="94"/>
      <c r="AV85" s="94"/>
      <c r="AW85" s="94"/>
      <c r="AX85" s="94"/>
      <c r="AY85" s="94"/>
      <c r="AZ85" s="91">
        <v>58</v>
      </c>
      <c r="BA85" s="94">
        <v>0.34098069289921096</v>
      </c>
      <c r="BB85" s="94">
        <v>0.62867772980931458</v>
      </c>
      <c r="BC85" s="94">
        <v>1.0697344299943454</v>
      </c>
      <c r="BD85" s="94"/>
      <c r="BE85" s="94"/>
      <c r="BF85" s="94"/>
      <c r="BG85" s="94"/>
      <c r="BH85" s="94"/>
      <c r="BI85" s="91"/>
      <c r="BJ85" s="91">
        <v>58</v>
      </c>
      <c r="BK85" s="94">
        <v>103.03555596465233</v>
      </c>
      <c r="BL85" s="94">
        <v>141.9506886766531</v>
      </c>
      <c r="BM85" s="94">
        <v>208.01654908782291</v>
      </c>
      <c r="BN85" s="94"/>
      <c r="BO85" s="94"/>
      <c r="BP85" s="94"/>
      <c r="BQ85" s="94"/>
      <c r="BR85" s="94"/>
      <c r="BS85" s="94"/>
      <c r="BT85" s="91">
        <v>58</v>
      </c>
      <c r="BU85" s="94">
        <v>5.4700663761678285</v>
      </c>
      <c r="BV85" s="94">
        <v>7.8778183426603556</v>
      </c>
      <c r="BW85" s="94">
        <v>12.507268864209411</v>
      </c>
      <c r="BX85" s="94"/>
      <c r="BY85" s="94"/>
      <c r="BZ85" s="94"/>
      <c r="CA85" s="94"/>
      <c r="CB85" s="94"/>
      <c r="CC85" s="94"/>
      <c r="CD85" s="91">
        <v>58</v>
      </c>
      <c r="CE85" s="94">
        <v>0.46699103758364857</v>
      </c>
      <c r="CF85" s="94">
        <v>0.67362698108081931</v>
      </c>
      <c r="CG85" s="94">
        <v>1.0721195896578721</v>
      </c>
      <c r="CH85" s="94"/>
      <c r="CI85" s="94"/>
      <c r="CJ85" s="94"/>
      <c r="CK85" s="94"/>
      <c r="CL85" s="94"/>
      <c r="CM85" s="91">
        <v>58</v>
      </c>
      <c r="CN85" s="94">
        <v>27.802559100575586</v>
      </c>
      <c r="CO85" s="94">
        <v>9.471973885684525</v>
      </c>
      <c r="CP85" s="94">
        <v>0.46277736832381883</v>
      </c>
      <c r="CQ85" s="94"/>
      <c r="CR85" s="94"/>
      <c r="CS85" s="94"/>
      <c r="CT85" s="94"/>
      <c r="CU85" s="94"/>
      <c r="CV85" s="94"/>
      <c r="CW85" s="91">
        <v>58</v>
      </c>
      <c r="CX85" s="94">
        <v>1.4760132294491719</v>
      </c>
      <c r="CY85" s="94">
        <v>0.52566486512663235</v>
      </c>
      <c r="CZ85" s="94">
        <v>2.782509850912674E-2</v>
      </c>
      <c r="DA85" s="94"/>
      <c r="DB85" s="94"/>
      <c r="DC85" s="94"/>
      <c r="DD85" s="94"/>
      <c r="DE85" s="94"/>
      <c r="DF85" s="91"/>
      <c r="DG85" s="91">
        <v>58</v>
      </c>
      <c r="DH85" s="94">
        <v>0.12601034468443764</v>
      </c>
      <c r="DI85" s="94">
        <v>4.4949251271504738E-2</v>
      </c>
      <c r="DJ85" s="94">
        <v>2.3851596635266308E-3</v>
      </c>
      <c r="DK85" s="94"/>
      <c r="DL85" s="94"/>
      <c r="DM85" s="90"/>
      <c r="DN85" s="94"/>
      <c r="DO85" s="94"/>
      <c r="DP85" s="94"/>
      <c r="DQ85" s="94"/>
      <c r="DR85" s="94"/>
      <c r="DS85" s="94"/>
      <c r="DT85" s="94"/>
      <c r="DU85" s="91"/>
      <c r="DV85" s="94"/>
      <c r="DW85" s="94"/>
      <c r="DX85" s="94"/>
      <c r="DY85" s="94"/>
      <c r="DZ85" s="94"/>
      <c r="EA85" s="94"/>
      <c r="EB85" s="94"/>
      <c r="EC85" s="94"/>
      <c r="ED85" s="94"/>
      <c r="EE85" s="91"/>
      <c r="EF85" s="94"/>
      <c r="EG85" s="94"/>
      <c r="EH85" s="94"/>
      <c r="EI85" s="94"/>
      <c r="EJ85" s="94"/>
      <c r="EK85" s="94"/>
      <c r="EL85" s="94"/>
      <c r="EM85" s="94"/>
      <c r="EN85" s="91"/>
      <c r="EO85" s="91"/>
      <c r="EP85" s="94"/>
      <c r="EQ85" s="94"/>
      <c r="ER85" s="94"/>
      <c r="ES85" s="94"/>
      <c r="ET85" s="94"/>
      <c r="EU85" s="90"/>
    </row>
    <row r="86" spans="2:151">
      <c r="B86" s="91">
        <v>59</v>
      </c>
      <c r="C86" s="94">
        <v>570.26807297908147</v>
      </c>
      <c r="D86" s="94">
        <v>482.71161489462742</v>
      </c>
      <c r="E86" s="94">
        <v>412.553192767827</v>
      </c>
      <c r="F86" s="94">
        <v>355.85066520711115</v>
      </c>
      <c r="G86" s="94">
        <v>309.63692716395894</v>
      </c>
      <c r="H86" s="94"/>
      <c r="I86" s="94"/>
      <c r="J86" s="94"/>
      <c r="K86" s="91"/>
      <c r="L86" s="91">
        <v>59</v>
      </c>
      <c r="M86" s="94">
        <v>38.651421162876069</v>
      </c>
      <c r="N86" s="94">
        <v>35.890678926261153</v>
      </c>
      <c r="O86" s="94">
        <v>33.44198979370222</v>
      </c>
      <c r="P86" s="94">
        <v>31.269908071701622</v>
      </c>
      <c r="Q86" s="94">
        <v>29.341982791800532</v>
      </c>
      <c r="R86" s="94"/>
      <c r="S86" s="94"/>
      <c r="T86" s="94"/>
      <c r="U86" s="91"/>
      <c r="V86" s="91">
        <v>59</v>
      </c>
      <c r="W86" s="94">
        <v>3.3251159858419084</v>
      </c>
      <c r="X86" s="94">
        <v>3.097564498559795</v>
      </c>
      <c r="Y86" s="94">
        <v>2.8957672289897971</v>
      </c>
      <c r="Z86" s="94">
        <v>2.7168196533696651</v>
      </c>
      <c r="AA86" s="94">
        <v>2.5580609212475496</v>
      </c>
      <c r="AB86" s="94"/>
      <c r="AC86" s="94"/>
      <c r="AD86" s="94"/>
      <c r="AE86" s="91"/>
      <c r="AF86" s="91">
        <v>59</v>
      </c>
      <c r="AG86" s="94">
        <v>77.016861030638097</v>
      </c>
      <c r="AH86" s="94">
        <v>133.92035056420383</v>
      </c>
      <c r="AI86" s="94">
        <v>207.85127040001319</v>
      </c>
      <c r="AJ86" s="94"/>
      <c r="AK86" s="94"/>
      <c r="AL86" s="94"/>
      <c r="AM86" s="94"/>
      <c r="AN86" s="94"/>
      <c r="AO86" s="91"/>
      <c r="AP86" s="91">
        <v>59</v>
      </c>
      <c r="AQ86" s="94">
        <v>4.0827307502096239</v>
      </c>
      <c r="AR86" s="94">
        <v>7.4282549721584976</v>
      </c>
      <c r="AS86" s="94">
        <v>12.496983535720277</v>
      </c>
      <c r="AT86" s="94"/>
      <c r="AU86" s="94"/>
      <c r="AV86" s="94"/>
      <c r="AW86" s="94"/>
      <c r="AX86" s="94"/>
      <c r="AY86" s="94"/>
      <c r="AZ86" s="91">
        <v>59</v>
      </c>
      <c r="BA86" s="94">
        <v>0.34856605841743332</v>
      </c>
      <c r="BB86" s="94">
        <v>0.63520825774114642</v>
      </c>
      <c r="BC86" s="94">
        <v>1.0712469506055098</v>
      </c>
      <c r="BD86" s="94"/>
      <c r="BE86" s="94"/>
      <c r="BF86" s="94"/>
      <c r="BG86" s="94"/>
      <c r="BH86" s="94"/>
      <c r="BI86" s="91"/>
      <c r="BJ86" s="91">
        <v>59</v>
      </c>
      <c r="BK86" s="94">
        <v>101.71162457891064</v>
      </c>
      <c r="BL86" s="94">
        <v>141.49964230114435</v>
      </c>
      <c r="BM86" s="94">
        <v>207.99451207028366</v>
      </c>
      <c r="BN86" s="94"/>
      <c r="BO86" s="94"/>
      <c r="BP86" s="94"/>
      <c r="BQ86" s="94"/>
      <c r="BR86" s="94"/>
      <c r="BS86" s="94"/>
      <c r="BT86" s="91">
        <v>59</v>
      </c>
      <c r="BU86" s="94">
        <v>5.3918216318489058</v>
      </c>
      <c r="BV86" s="94">
        <v>7.8486609171338015</v>
      </c>
      <c r="BW86" s="94">
        <v>12.505595890080942</v>
      </c>
      <c r="BX86" s="94"/>
      <c r="BY86" s="94"/>
      <c r="BZ86" s="94"/>
      <c r="CA86" s="94"/>
      <c r="CB86" s="94"/>
      <c r="CC86" s="94"/>
      <c r="CD86" s="91">
        <v>59</v>
      </c>
      <c r="CE86" s="94">
        <v>0.46033062890736304</v>
      </c>
      <c r="CF86" s="94">
        <v>0.67115819872360916</v>
      </c>
      <c r="CG86" s="94">
        <v>1.0719852054267651</v>
      </c>
      <c r="CH86" s="94"/>
      <c r="CI86" s="94"/>
      <c r="CJ86" s="94"/>
      <c r="CK86" s="94"/>
      <c r="CL86" s="94"/>
      <c r="CM86" s="91">
        <v>59</v>
      </c>
      <c r="CN86" s="94">
        <v>24.694763548272551</v>
      </c>
      <c r="CO86" s="94">
        <v>7.5792917369405064</v>
      </c>
      <c r="CP86" s="94">
        <v>0.14324167027046839</v>
      </c>
      <c r="CQ86" s="94"/>
      <c r="CR86" s="94"/>
      <c r="CS86" s="94"/>
      <c r="CT86" s="94"/>
      <c r="CU86" s="94"/>
      <c r="CV86" s="94"/>
      <c r="CW86" s="91">
        <v>59</v>
      </c>
      <c r="CX86" s="94">
        <v>1.3090908816392817</v>
      </c>
      <c r="CY86" s="94">
        <v>0.42040594497530426</v>
      </c>
      <c r="CZ86" s="94">
        <v>8.6123543606640499E-3</v>
      </c>
      <c r="DA86" s="94"/>
      <c r="DB86" s="94"/>
      <c r="DC86" s="94"/>
      <c r="DD86" s="94"/>
      <c r="DE86" s="94"/>
      <c r="DF86" s="91"/>
      <c r="DG86" s="91">
        <v>59</v>
      </c>
      <c r="DH86" s="94">
        <v>0.11176457048992973</v>
      </c>
      <c r="DI86" s="94">
        <v>3.5949940982462729E-2</v>
      </c>
      <c r="DJ86" s="94">
        <v>7.3825482125544628E-4</v>
      </c>
      <c r="DK86" s="94"/>
      <c r="DL86" s="94"/>
      <c r="DM86" s="90"/>
      <c r="DN86" s="94"/>
      <c r="DO86" s="94"/>
      <c r="DP86" s="94"/>
      <c r="DQ86" s="94"/>
      <c r="DR86" s="94"/>
      <c r="DS86" s="94"/>
      <c r="DT86" s="94"/>
      <c r="DU86" s="91"/>
      <c r="DV86" s="94"/>
      <c r="DW86" s="94"/>
      <c r="DX86" s="94"/>
      <c r="DY86" s="94"/>
      <c r="DZ86" s="94"/>
      <c r="EA86" s="94"/>
      <c r="EB86" s="94"/>
      <c r="EC86" s="94"/>
      <c r="ED86" s="94"/>
      <c r="EE86" s="91"/>
      <c r="EF86" s="94"/>
      <c r="EG86" s="94"/>
      <c r="EH86" s="94"/>
      <c r="EI86" s="94"/>
      <c r="EJ86" s="94"/>
      <c r="EK86" s="94"/>
      <c r="EL86" s="94"/>
      <c r="EM86" s="94"/>
      <c r="EN86" s="91"/>
      <c r="EO86" s="91"/>
      <c r="EP86" s="94"/>
      <c r="EQ86" s="94"/>
      <c r="ER86" s="94"/>
      <c r="ES86" s="94"/>
      <c r="ET86" s="94"/>
      <c r="EU86" s="90"/>
    </row>
    <row r="87" spans="2:151">
      <c r="B87" s="91">
        <v>60</v>
      </c>
      <c r="C87" s="94">
        <v>582.10224407465057</v>
      </c>
      <c r="D87" s="94">
        <v>495.65524700103271</v>
      </c>
      <c r="E87" s="94">
        <v>425.93616486436815</v>
      </c>
      <c r="F87" s="94">
        <v>369.24153110784454</v>
      </c>
      <c r="G87" s="94">
        <v>322.76480156970979</v>
      </c>
      <c r="H87" s="94"/>
      <c r="I87" s="94"/>
      <c r="J87" s="94"/>
      <c r="K87" s="91"/>
      <c r="L87" s="91">
        <v>60</v>
      </c>
      <c r="M87" s="94">
        <v>40.570771326336235</v>
      </c>
      <c r="N87" s="94">
        <v>37.798873157370991</v>
      </c>
      <c r="O87" s="94">
        <v>35.331740611318516</v>
      </c>
      <c r="P87" s="94">
        <v>33.135447331656529</v>
      </c>
      <c r="Q87" s="94">
        <v>31.178908534642929</v>
      </c>
      <c r="R87" s="94"/>
      <c r="S87" s="94"/>
      <c r="T87" s="94"/>
      <c r="U87" s="91"/>
      <c r="V87" s="91">
        <v>60</v>
      </c>
      <c r="W87" s="94">
        <v>3.493441103145976</v>
      </c>
      <c r="X87" s="94">
        <v>3.2652521470763314</v>
      </c>
      <c r="Y87" s="94">
        <v>3.0622073011110604</v>
      </c>
      <c r="Z87" s="94">
        <v>2.8815266857257207</v>
      </c>
      <c r="AA87" s="94">
        <v>2.7206616913160482</v>
      </c>
      <c r="AB87" s="94"/>
      <c r="AC87" s="94"/>
      <c r="AD87" s="94"/>
      <c r="AE87" s="91"/>
      <c r="AF87" s="91">
        <v>60</v>
      </c>
      <c r="AG87" s="94">
        <v>78.746905728148391</v>
      </c>
      <c r="AH87" s="94">
        <v>135.17454488054429</v>
      </c>
      <c r="AI87" s="94"/>
      <c r="AJ87" s="94"/>
      <c r="AK87" s="94"/>
      <c r="AL87" s="94"/>
      <c r="AM87" s="94"/>
      <c r="AN87" s="94"/>
      <c r="AO87" s="91"/>
      <c r="AP87" s="91">
        <v>60</v>
      </c>
      <c r="AQ87" s="94">
        <v>4.1689843440770211</v>
      </c>
      <c r="AR87" s="94">
        <v>7.4946714525107323</v>
      </c>
      <c r="AS87" s="94"/>
      <c r="AT87" s="94"/>
      <c r="AU87" s="94"/>
      <c r="AV87" s="94"/>
      <c r="AW87" s="94"/>
      <c r="AX87" s="94"/>
      <c r="AY87" s="94"/>
      <c r="AZ87" s="91">
        <v>60</v>
      </c>
      <c r="BA87" s="94">
        <v>0.35594469422056013</v>
      </c>
      <c r="BB87" s="94">
        <v>0.64090807052952325</v>
      </c>
      <c r="BC87" s="94"/>
      <c r="BD87" s="94"/>
      <c r="BE87" s="94"/>
      <c r="BF87" s="94"/>
      <c r="BG87" s="94"/>
      <c r="BH87" s="94"/>
      <c r="BI87" s="91"/>
      <c r="BJ87" s="91">
        <v>60</v>
      </c>
      <c r="BK87" s="94">
        <v>100.53568345756435</v>
      </c>
      <c r="BL87" s="94">
        <v>141.1387236470043</v>
      </c>
      <c r="BM87" s="94"/>
      <c r="BN87" s="94"/>
      <c r="BO87" s="94"/>
      <c r="BP87" s="94"/>
      <c r="BQ87" s="94"/>
      <c r="BR87" s="94"/>
      <c r="BS87" s="94"/>
      <c r="BT87" s="91">
        <v>60</v>
      </c>
      <c r="BU87" s="94">
        <v>5.3225163132454183</v>
      </c>
      <c r="BV87" s="94">
        <v>7.825351762018415</v>
      </c>
      <c r="BW87" s="94"/>
      <c r="BX87" s="94"/>
      <c r="BY87" s="94"/>
      <c r="BZ87" s="94"/>
      <c r="CA87" s="94"/>
      <c r="CB87" s="94"/>
      <c r="CC87" s="94"/>
      <c r="CD87" s="91">
        <v>60</v>
      </c>
      <c r="CE87" s="94">
        <v>0.45443237135051295</v>
      </c>
      <c r="CF87" s="94">
        <v>0.66918625196437131</v>
      </c>
      <c r="CG87" s="94"/>
      <c r="CH87" s="94"/>
      <c r="CI87" s="94"/>
      <c r="CJ87" s="94"/>
      <c r="CK87" s="94"/>
      <c r="CL87" s="94"/>
      <c r="CM87" s="91">
        <v>60</v>
      </c>
      <c r="CN87" s="94">
        <v>21.788777729415951</v>
      </c>
      <c r="CO87" s="94">
        <v>5.9641787664600123</v>
      </c>
      <c r="CP87" s="94"/>
      <c r="CQ87" s="94"/>
      <c r="CR87" s="94"/>
      <c r="CS87" s="94"/>
      <c r="CT87" s="94"/>
      <c r="CU87" s="94"/>
      <c r="CV87" s="94"/>
      <c r="CW87" s="91">
        <v>60</v>
      </c>
      <c r="CX87" s="94">
        <v>1.1535319691683974</v>
      </c>
      <c r="CY87" s="94">
        <v>0.33068030950768268</v>
      </c>
      <c r="CZ87" s="94"/>
      <c r="DA87" s="94"/>
      <c r="DB87" s="94"/>
      <c r="DC87" s="94"/>
      <c r="DD87" s="94"/>
      <c r="DE87" s="94"/>
      <c r="DF87" s="91"/>
      <c r="DG87" s="91">
        <v>60</v>
      </c>
      <c r="DH87" s="94">
        <v>9.8487677129952822E-2</v>
      </c>
      <c r="DI87" s="94">
        <v>2.8278181434848029E-2</v>
      </c>
      <c r="DJ87" s="94"/>
      <c r="DK87" s="94"/>
      <c r="DL87" s="94"/>
      <c r="DM87" s="90"/>
      <c r="DN87" s="94"/>
      <c r="DO87" s="94"/>
      <c r="DP87" s="94"/>
      <c r="DQ87" s="94"/>
      <c r="DR87" s="94"/>
      <c r="DS87" s="94"/>
      <c r="DT87" s="94"/>
      <c r="DU87" s="91"/>
      <c r="DV87" s="94"/>
      <c r="DW87" s="94"/>
      <c r="DX87" s="94"/>
      <c r="DY87" s="94"/>
      <c r="DZ87" s="94"/>
      <c r="EA87" s="94"/>
      <c r="EB87" s="94"/>
      <c r="EC87" s="94"/>
      <c r="ED87" s="94"/>
      <c r="EE87" s="91"/>
      <c r="EF87" s="94"/>
      <c r="EG87" s="94"/>
      <c r="EH87" s="94"/>
      <c r="EI87" s="94"/>
      <c r="EJ87" s="94"/>
      <c r="EK87" s="94"/>
      <c r="EL87" s="94"/>
      <c r="EM87" s="94"/>
      <c r="EN87" s="91"/>
      <c r="EO87" s="91"/>
      <c r="EP87" s="94"/>
      <c r="EQ87" s="94"/>
      <c r="ER87" s="94"/>
      <c r="ES87" s="94"/>
      <c r="ET87" s="94"/>
      <c r="EU87" s="90"/>
    </row>
    <row r="88" spans="2:151">
      <c r="B88" s="91">
        <v>61</v>
      </c>
      <c r="C88" s="94">
        <v>593.97843966826929</v>
      </c>
      <c r="D88" s="94">
        <v>508.72144575419907</v>
      </c>
      <c r="E88" s="94">
        <v>439.5207579500231</v>
      </c>
      <c r="F88" s="94">
        <v>382.90476971892838</v>
      </c>
      <c r="G88" s="94">
        <v>336.22476583956274</v>
      </c>
      <c r="H88" s="94"/>
      <c r="I88" s="94"/>
      <c r="J88" s="94"/>
      <c r="K88" s="91"/>
      <c r="L88" s="91">
        <v>61</v>
      </c>
      <c r="M88" s="94">
        <v>42.609419285085359</v>
      </c>
      <c r="N88" s="94">
        <v>39.827119020332887</v>
      </c>
      <c r="O88" s="94">
        <v>37.342257004614993</v>
      </c>
      <c r="P88" s="94">
        <v>35.122382780172771</v>
      </c>
      <c r="Q88" s="94">
        <v>33.137742396034533</v>
      </c>
      <c r="R88" s="94"/>
      <c r="S88" s="94"/>
      <c r="T88" s="94"/>
      <c r="U88" s="91"/>
      <c r="V88" s="91">
        <v>61</v>
      </c>
      <c r="W88" s="94">
        <v>3.6725675857722266</v>
      </c>
      <c r="X88" s="94">
        <v>3.4438281033040963</v>
      </c>
      <c r="Y88" s="94">
        <v>3.2396192386040865</v>
      </c>
      <c r="Z88" s="94">
        <v>3.0572821560645331</v>
      </c>
      <c r="AA88" s="94">
        <v>2.8943775378199148</v>
      </c>
      <c r="AB88" s="94"/>
      <c r="AC88" s="94"/>
      <c r="AD88" s="94"/>
      <c r="AE88" s="91"/>
      <c r="AF88" s="91">
        <v>61</v>
      </c>
      <c r="AG88" s="94">
        <v>80.413227519499756</v>
      </c>
      <c r="AH88" s="94">
        <v>136.24678996751774</v>
      </c>
      <c r="AI88" s="94"/>
      <c r="AJ88" s="94"/>
      <c r="AK88" s="94"/>
      <c r="AL88" s="94"/>
      <c r="AM88" s="94"/>
      <c r="AN88" s="94"/>
      <c r="AO88" s="91"/>
      <c r="AP88" s="91">
        <v>61</v>
      </c>
      <c r="AQ88" s="94">
        <v>4.2522968653490478</v>
      </c>
      <c r="AR88" s="94">
        <v>7.5516242638984021</v>
      </c>
      <c r="AS88" s="94"/>
      <c r="AT88" s="94"/>
      <c r="AU88" s="94"/>
      <c r="AV88" s="94"/>
      <c r="AW88" s="94"/>
      <c r="AX88" s="94"/>
      <c r="AY88" s="94"/>
      <c r="AZ88" s="91">
        <v>61</v>
      </c>
      <c r="BA88" s="94">
        <v>0.36307231115068245</v>
      </c>
      <c r="BB88" s="94">
        <v>0.64579600697894701</v>
      </c>
      <c r="BC88" s="94"/>
      <c r="BD88" s="94"/>
      <c r="BE88" s="94"/>
      <c r="BF88" s="94"/>
      <c r="BG88" s="94"/>
      <c r="BH88" s="94"/>
      <c r="BI88" s="91"/>
      <c r="BJ88" s="91">
        <v>61</v>
      </c>
      <c r="BK88" s="94">
        <v>99.49812261330645</v>
      </c>
      <c r="BL88" s="94">
        <v>140.85471513431574</v>
      </c>
      <c r="BM88" s="94"/>
      <c r="BN88" s="94"/>
      <c r="BO88" s="94"/>
      <c r="BP88" s="94"/>
      <c r="BQ88" s="94"/>
      <c r="BR88" s="94"/>
      <c r="BS88" s="94"/>
      <c r="BT88" s="91">
        <v>61</v>
      </c>
      <c r="BU88" s="94">
        <v>5.2615168915347903</v>
      </c>
      <c r="BV88" s="94">
        <v>7.8070234516819514</v>
      </c>
      <c r="BW88" s="94"/>
      <c r="BX88" s="94"/>
      <c r="BY88" s="94"/>
      <c r="BZ88" s="94"/>
      <c r="CA88" s="94"/>
      <c r="CB88" s="94"/>
      <c r="CC88" s="94"/>
      <c r="CD88" s="91">
        <v>61</v>
      </c>
      <c r="CE88" s="94">
        <v>0.44924217627761598</v>
      </c>
      <c r="CF88" s="94">
        <v>0.66763710630969375</v>
      </c>
      <c r="CG88" s="94"/>
      <c r="CH88" s="94"/>
      <c r="CI88" s="94"/>
      <c r="CJ88" s="94"/>
      <c r="CK88" s="94"/>
      <c r="CL88" s="94"/>
      <c r="CM88" s="91">
        <v>61</v>
      </c>
      <c r="CN88" s="94">
        <v>19.08489509380669</v>
      </c>
      <c r="CO88" s="94">
        <v>4.6079251667980019</v>
      </c>
      <c r="CP88" s="94"/>
      <c r="CQ88" s="94"/>
      <c r="CR88" s="94"/>
      <c r="CS88" s="94"/>
      <c r="CT88" s="94"/>
      <c r="CU88" s="94"/>
      <c r="CV88" s="94"/>
      <c r="CW88" s="91">
        <v>61</v>
      </c>
      <c r="CX88" s="94">
        <v>1.0092200261857425</v>
      </c>
      <c r="CY88" s="94">
        <v>0.25539918778354942</v>
      </c>
      <c r="CZ88" s="94"/>
      <c r="DA88" s="94"/>
      <c r="DB88" s="94"/>
      <c r="DC88" s="94"/>
      <c r="DD88" s="94"/>
      <c r="DE88" s="94"/>
      <c r="DF88" s="91"/>
      <c r="DG88" s="91">
        <v>61</v>
      </c>
      <c r="DH88" s="94">
        <v>8.6169865126933545E-2</v>
      </c>
      <c r="DI88" s="94">
        <v>2.1841099330746776E-2</v>
      </c>
      <c r="DJ88" s="94"/>
      <c r="DK88" s="94"/>
      <c r="DL88" s="94"/>
      <c r="DM88" s="90"/>
      <c r="DN88" s="94"/>
      <c r="DO88" s="94"/>
      <c r="DP88" s="94"/>
      <c r="DQ88" s="94"/>
      <c r="DR88" s="94"/>
      <c r="DS88" s="94"/>
      <c r="DT88" s="94"/>
      <c r="DU88" s="91"/>
      <c r="DV88" s="94"/>
      <c r="DW88" s="94"/>
      <c r="DX88" s="94"/>
      <c r="DY88" s="94"/>
      <c r="DZ88" s="94"/>
      <c r="EA88" s="94"/>
      <c r="EB88" s="94"/>
      <c r="EC88" s="94"/>
      <c r="ED88" s="94"/>
      <c r="EE88" s="91"/>
      <c r="EF88" s="94"/>
      <c r="EG88" s="94"/>
      <c r="EH88" s="94"/>
      <c r="EI88" s="94"/>
      <c r="EJ88" s="94"/>
      <c r="EK88" s="94"/>
      <c r="EL88" s="94"/>
      <c r="EM88" s="94"/>
      <c r="EN88" s="91"/>
      <c r="EO88" s="91"/>
      <c r="EP88" s="94"/>
      <c r="EQ88" s="94"/>
      <c r="ER88" s="94"/>
      <c r="ES88" s="94"/>
      <c r="ET88" s="94"/>
      <c r="EU88" s="90"/>
    </row>
    <row r="89" spans="2:151">
      <c r="B89" s="91">
        <v>62</v>
      </c>
      <c r="C89" s="94">
        <v>605.88206804023082</v>
      </c>
      <c r="D89" s="94">
        <v>521.89391344178568</v>
      </c>
      <c r="E89" s="94">
        <v>453.29066844582934</v>
      </c>
      <c r="F89" s="94">
        <v>396.8253824574345</v>
      </c>
      <c r="G89" s="94">
        <v>350.00403584958082</v>
      </c>
      <c r="H89" s="94"/>
      <c r="I89" s="94"/>
      <c r="J89" s="94"/>
      <c r="K89" s="91"/>
      <c r="L89" s="91">
        <v>62</v>
      </c>
      <c r="M89" s="94">
        <v>44.776065980283768</v>
      </c>
      <c r="N89" s="94">
        <v>41.984077151546558</v>
      </c>
      <c r="O89" s="94">
        <v>39.482168458017433</v>
      </c>
      <c r="P89" s="94">
        <v>37.239322491515658</v>
      </c>
      <c r="Q89" s="94">
        <v>35.227080708344346</v>
      </c>
      <c r="R89" s="94"/>
      <c r="S89" s="94"/>
      <c r="T89" s="94"/>
      <c r="U89" s="91"/>
      <c r="V89" s="91">
        <v>62</v>
      </c>
      <c r="W89" s="94">
        <v>3.8633247147729057</v>
      </c>
      <c r="X89" s="94">
        <v>3.6341202716003433</v>
      </c>
      <c r="Y89" s="94">
        <v>3.428830273057224</v>
      </c>
      <c r="Z89" s="94">
        <v>3.2449133803143524</v>
      </c>
      <c r="AA89" s="94">
        <v>3.0800366177731875</v>
      </c>
      <c r="AB89" s="94"/>
      <c r="AC89" s="94"/>
      <c r="AD89" s="94"/>
      <c r="AE89" s="91"/>
      <c r="AF89" s="91">
        <v>62</v>
      </c>
      <c r="AG89" s="94">
        <v>82.006178372414197</v>
      </c>
      <c r="AH89" s="94">
        <v>137.14612749611251</v>
      </c>
      <c r="AI89" s="94"/>
      <c r="AJ89" s="94"/>
      <c r="AK89" s="94"/>
      <c r="AL89" s="94"/>
      <c r="AM89" s="94"/>
      <c r="AN89" s="94"/>
      <c r="AO89" s="91"/>
      <c r="AP89" s="91">
        <v>62</v>
      </c>
      <c r="AQ89" s="94">
        <v>4.3321609021496679</v>
      </c>
      <c r="AR89" s="94">
        <v>7.5995300958608523</v>
      </c>
      <c r="AS89" s="94"/>
      <c r="AT89" s="94"/>
      <c r="AU89" s="94"/>
      <c r="AV89" s="94"/>
      <c r="AW89" s="94"/>
      <c r="AX89" s="94"/>
      <c r="AY89" s="94"/>
      <c r="AZ89" s="91">
        <v>62</v>
      </c>
      <c r="BA89" s="94">
        <v>0.36990543361293798</v>
      </c>
      <c r="BB89" s="94">
        <v>0.64990769894825129</v>
      </c>
      <c r="BC89" s="94"/>
      <c r="BD89" s="94"/>
      <c r="BE89" s="94"/>
      <c r="BF89" s="94"/>
      <c r="BG89" s="94"/>
      <c r="BH89" s="94"/>
      <c r="BI89" s="91"/>
      <c r="BJ89" s="91">
        <v>62</v>
      </c>
      <c r="BK89" s="94">
        <v>98.58931808502993</v>
      </c>
      <c r="BL89" s="94">
        <v>140.63529012637295</v>
      </c>
      <c r="BM89" s="94"/>
      <c r="BN89" s="94"/>
      <c r="BO89" s="94"/>
      <c r="BP89" s="94"/>
      <c r="BQ89" s="94"/>
      <c r="BR89" s="94"/>
      <c r="BS89" s="94"/>
      <c r="BT89" s="91">
        <v>62</v>
      </c>
      <c r="BU89" s="94">
        <v>5.2082025727129393</v>
      </c>
      <c r="BV89" s="94">
        <v>7.7928712925983898</v>
      </c>
      <c r="BW89" s="94"/>
      <c r="BX89" s="94"/>
      <c r="BY89" s="94"/>
      <c r="BZ89" s="94"/>
      <c r="CA89" s="94"/>
      <c r="CB89" s="94"/>
      <c r="CC89" s="94"/>
      <c r="CD89" s="91">
        <v>62</v>
      </c>
      <c r="CE89" s="94">
        <v>0.44470703524595001</v>
      </c>
      <c r="CF89" s="94">
        <v>0.66644213340651237</v>
      </c>
      <c r="CG89" s="94"/>
      <c r="CH89" s="94"/>
      <c r="CI89" s="94"/>
      <c r="CJ89" s="94"/>
      <c r="CK89" s="94"/>
      <c r="CL89" s="94"/>
      <c r="CM89" s="91">
        <v>62</v>
      </c>
      <c r="CN89" s="94">
        <v>16.583139712615729</v>
      </c>
      <c r="CO89" s="94">
        <v>3.4891626302604504</v>
      </c>
      <c r="CP89" s="94"/>
      <c r="CQ89" s="94"/>
      <c r="CR89" s="94"/>
      <c r="CS89" s="94"/>
      <c r="CT89" s="94"/>
      <c r="CU89" s="94"/>
      <c r="CV89" s="94"/>
      <c r="CW89" s="91">
        <v>62</v>
      </c>
      <c r="CX89" s="94">
        <v>0.87604167056327131</v>
      </c>
      <c r="CY89" s="94">
        <v>0.19334119673753758</v>
      </c>
      <c r="CZ89" s="94"/>
      <c r="DA89" s="94"/>
      <c r="DB89" s="94"/>
      <c r="DC89" s="94"/>
      <c r="DD89" s="94"/>
      <c r="DE89" s="94"/>
      <c r="DF89" s="91"/>
      <c r="DG89" s="91">
        <v>62</v>
      </c>
      <c r="DH89" s="94">
        <v>7.4801601633012027E-2</v>
      </c>
      <c r="DI89" s="94">
        <v>1.6534434458261135E-2</v>
      </c>
      <c r="DJ89" s="94"/>
      <c r="DK89" s="94"/>
      <c r="DL89" s="94"/>
      <c r="DM89" s="90"/>
      <c r="DN89" s="94"/>
      <c r="DO89" s="94"/>
      <c r="DP89" s="94"/>
      <c r="DQ89" s="94"/>
      <c r="DR89" s="94"/>
      <c r="DS89" s="94"/>
      <c r="DT89" s="94"/>
      <c r="DU89" s="91"/>
      <c r="DV89" s="94"/>
      <c r="DW89" s="94"/>
      <c r="DX89" s="94"/>
      <c r="DY89" s="94"/>
      <c r="DZ89" s="94"/>
      <c r="EA89" s="94"/>
      <c r="EB89" s="94"/>
      <c r="EC89" s="94"/>
      <c r="ED89" s="94"/>
      <c r="EE89" s="91"/>
      <c r="EF89" s="94"/>
      <c r="EG89" s="94"/>
      <c r="EH89" s="94"/>
      <c r="EI89" s="94"/>
      <c r="EJ89" s="94"/>
      <c r="EK89" s="94"/>
      <c r="EL89" s="94"/>
      <c r="EM89" s="94"/>
      <c r="EN89" s="91"/>
      <c r="EO89" s="91"/>
      <c r="EP89" s="94"/>
      <c r="EQ89" s="94"/>
      <c r="ER89" s="94"/>
      <c r="ES89" s="94"/>
      <c r="ET89" s="94"/>
      <c r="EU89" s="90"/>
    </row>
    <row r="90" spans="2:151">
      <c r="B90" s="91">
        <v>63</v>
      </c>
      <c r="C90" s="94">
        <v>617.79804353528391</v>
      </c>
      <c r="D90" s="94">
        <v>535.15549447972523</v>
      </c>
      <c r="E90" s="94">
        <v>467.228376894549</v>
      </c>
      <c r="F90" s="94">
        <v>410.98684135701245</v>
      </c>
      <c r="G90" s="94">
        <v>364.08804983608468</v>
      </c>
      <c r="H90" s="94"/>
      <c r="I90" s="94"/>
      <c r="J90" s="94"/>
      <c r="K90" s="91"/>
      <c r="L90" s="91">
        <v>63</v>
      </c>
      <c r="M90" s="94">
        <v>47.080129937884074</v>
      </c>
      <c r="N90" s="94">
        <v>44.279115681486388</v>
      </c>
      <c r="O90" s="94">
        <v>41.760802121227343</v>
      </c>
      <c r="P90" s="94">
        <v>39.49556265965915</v>
      </c>
      <c r="Q90" s="94">
        <v>37.456198732639464</v>
      </c>
      <c r="R90" s="94"/>
      <c r="S90" s="94"/>
      <c r="T90" s="94"/>
      <c r="U90" s="91"/>
      <c r="V90" s="91">
        <v>63</v>
      </c>
      <c r="W90" s="94">
        <v>4.0666158907461112</v>
      </c>
      <c r="X90" s="94">
        <v>3.8370299966779</v>
      </c>
      <c r="Y90" s="94">
        <v>3.6307404119723716</v>
      </c>
      <c r="Z90" s="94">
        <v>3.4453198023546201</v>
      </c>
      <c r="AA90" s="94">
        <v>3.2785385905107582</v>
      </c>
      <c r="AB90" s="94"/>
      <c r="AC90" s="94"/>
      <c r="AD90" s="94"/>
      <c r="AE90" s="91"/>
      <c r="AF90" s="91">
        <v>63</v>
      </c>
      <c r="AG90" s="94">
        <v>83.516191749830128</v>
      </c>
      <c r="AH90" s="94">
        <v>137.8847341526355</v>
      </c>
      <c r="AI90" s="94"/>
      <c r="AJ90" s="94"/>
      <c r="AK90" s="94"/>
      <c r="AL90" s="94"/>
      <c r="AM90" s="94"/>
      <c r="AN90" s="94"/>
      <c r="AO90" s="91"/>
      <c r="AP90" s="91">
        <v>63</v>
      </c>
      <c r="AQ90" s="94">
        <v>4.4080691044091402</v>
      </c>
      <c r="AR90" s="94">
        <v>7.6389807783341661</v>
      </c>
      <c r="AS90" s="94"/>
      <c r="AT90" s="94"/>
      <c r="AU90" s="94"/>
      <c r="AV90" s="94"/>
      <c r="AW90" s="94"/>
      <c r="AX90" s="94"/>
      <c r="AY90" s="94"/>
      <c r="AZ90" s="91">
        <v>63</v>
      </c>
      <c r="BA90" s="94">
        <v>0.37640058068031629</v>
      </c>
      <c r="BB90" s="94">
        <v>0.65329383862339319</v>
      </c>
      <c r="BC90" s="94"/>
      <c r="BD90" s="94"/>
      <c r="BE90" s="94"/>
      <c r="BF90" s="94"/>
      <c r="BG90" s="94"/>
      <c r="BH90" s="94"/>
      <c r="BI90" s="91"/>
      <c r="BJ90" s="91">
        <v>63</v>
      </c>
      <c r="BK90" s="94">
        <v>97.799644765381558</v>
      </c>
      <c r="BL90" s="94">
        <v>140.46913952493202</v>
      </c>
      <c r="BM90" s="94"/>
      <c r="BN90" s="94"/>
      <c r="BO90" s="94"/>
      <c r="BP90" s="94"/>
      <c r="BQ90" s="94"/>
      <c r="BR90" s="94"/>
      <c r="BS90" s="94"/>
      <c r="BT90" s="91">
        <v>63</v>
      </c>
      <c r="BU90" s="94">
        <v>5.1619642069388822</v>
      </c>
      <c r="BV90" s="94">
        <v>7.7821599568249651</v>
      </c>
      <c r="BW90" s="94"/>
      <c r="BX90" s="94"/>
      <c r="BY90" s="94"/>
      <c r="BZ90" s="94"/>
      <c r="CA90" s="94"/>
      <c r="CB90" s="94"/>
      <c r="CC90" s="94"/>
      <c r="CD90" s="91">
        <v>63</v>
      </c>
      <c r="CE90" s="94">
        <v>0.44077492410438057</v>
      </c>
      <c r="CF90" s="94">
        <v>0.66553867570853065</v>
      </c>
      <c r="CG90" s="94"/>
      <c r="CH90" s="94"/>
      <c r="CI90" s="94"/>
      <c r="CJ90" s="94"/>
      <c r="CK90" s="94"/>
      <c r="CL90" s="94"/>
      <c r="CM90" s="91">
        <v>63</v>
      </c>
      <c r="CN90" s="94">
        <v>14.283453015551427</v>
      </c>
      <c r="CO90" s="94">
        <v>2.5844053722965121</v>
      </c>
      <c r="CP90" s="94"/>
      <c r="CQ90" s="94"/>
      <c r="CR90" s="94"/>
      <c r="CS90" s="94"/>
      <c r="CT90" s="94"/>
      <c r="CU90" s="94"/>
      <c r="CV90" s="94"/>
      <c r="CW90" s="91">
        <v>63</v>
      </c>
      <c r="CX90" s="94">
        <v>0.75389510252974234</v>
      </c>
      <c r="CY90" s="94">
        <v>0.14317917849079931</v>
      </c>
      <c r="CZ90" s="94"/>
      <c r="DA90" s="94"/>
      <c r="DB90" s="94"/>
      <c r="DC90" s="94"/>
      <c r="DD90" s="94"/>
      <c r="DE90" s="94"/>
      <c r="DF90" s="91"/>
      <c r="DG90" s="91">
        <v>63</v>
      </c>
      <c r="DH90" s="94">
        <v>6.4374343424064312E-2</v>
      </c>
      <c r="DI90" s="94">
        <v>1.2244837085137439E-2</v>
      </c>
      <c r="DJ90" s="94"/>
      <c r="DK90" s="94"/>
      <c r="DL90" s="94"/>
      <c r="DM90" s="90"/>
      <c r="DN90" s="94"/>
      <c r="DO90" s="94"/>
      <c r="DP90" s="94"/>
      <c r="DQ90" s="94"/>
      <c r="DR90" s="94"/>
      <c r="DS90" s="94"/>
      <c r="DT90" s="94"/>
      <c r="DU90" s="91"/>
      <c r="DV90" s="94"/>
      <c r="DW90" s="94"/>
      <c r="DX90" s="94"/>
      <c r="DY90" s="94"/>
      <c r="DZ90" s="94"/>
      <c r="EA90" s="94"/>
      <c r="EB90" s="94"/>
      <c r="EC90" s="94"/>
      <c r="ED90" s="94"/>
      <c r="EE90" s="91"/>
      <c r="EF90" s="94"/>
      <c r="EG90" s="94"/>
      <c r="EH90" s="94"/>
      <c r="EI90" s="94"/>
      <c r="EJ90" s="94"/>
      <c r="EK90" s="94"/>
      <c r="EL90" s="94"/>
      <c r="EM90" s="94"/>
      <c r="EN90" s="91"/>
      <c r="EO90" s="91"/>
      <c r="EP90" s="94"/>
      <c r="EQ90" s="94"/>
      <c r="ER90" s="94"/>
      <c r="ES90" s="94"/>
      <c r="ET90" s="94"/>
      <c r="EU90" s="90"/>
    </row>
    <row r="91" spans="2:151">
      <c r="B91" s="91">
        <v>64</v>
      </c>
      <c r="C91" s="94">
        <v>629.7112401267824</v>
      </c>
      <c r="D91" s="94">
        <v>548.48871480837681</v>
      </c>
      <c r="E91" s="94">
        <v>481.31574694526637</v>
      </c>
      <c r="F91" s="94">
        <v>425.37172672957922</v>
      </c>
      <c r="G91" s="94">
        <v>378.46112904910979</v>
      </c>
      <c r="H91" s="94"/>
      <c r="I91" s="94"/>
      <c r="J91" s="94"/>
      <c r="K91" s="91"/>
      <c r="L91" s="91">
        <v>64</v>
      </c>
      <c r="M91" s="94">
        <v>49.531895290697896</v>
      </c>
      <c r="N91" s="94">
        <v>46.722464071676697</v>
      </c>
      <c r="O91" s="94">
        <v>44.188342596869859</v>
      </c>
      <c r="P91" s="94">
        <v>41.901253435001962</v>
      </c>
      <c r="Q91" s="94">
        <v>39.835222607570309</v>
      </c>
      <c r="R91" s="94"/>
      <c r="S91" s="94"/>
      <c r="T91" s="94"/>
      <c r="U91" s="91"/>
      <c r="V91" s="91">
        <v>64</v>
      </c>
      <c r="W91" s="94">
        <v>4.2834335810643624</v>
      </c>
      <c r="X91" s="94">
        <v>4.0535475579523776</v>
      </c>
      <c r="Y91" s="94">
        <v>3.8463384957074123</v>
      </c>
      <c r="Z91" s="94">
        <v>3.6594896260233836</v>
      </c>
      <c r="AA91" s="94">
        <v>3.490871834340171</v>
      </c>
      <c r="AB91" s="94"/>
      <c r="AC91" s="94"/>
      <c r="AD91" s="94"/>
      <c r="AE91" s="91"/>
      <c r="AF91" s="91">
        <v>64</v>
      </c>
      <c r="AG91" s="94">
        <v>84.934741265648981</v>
      </c>
      <c r="AH91" s="94">
        <v>138.47757028838924</v>
      </c>
      <c r="AI91" s="94"/>
      <c r="AJ91" s="94"/>
      <c r="AK91" s="94"/>
      <c r="AL91" s="94"/>
      <c r="AM91" s="94"/>
      <c r="AN91" s="94"/>
      <c r="AO91" s="91"/>
      <c r="AP91" s="91">
        <v>64</v>
      </c>
      <c r="AQ91" s="94">
        <v>4.4795644614703534</v>
      </c>
      <c r="AR91" s="94">
        <v>7.6707263278554878</v>
      </c>
      <c r="AS91" s="94"/>
      <c r="AT91" s="94"/>
      <c r="AU91" s="94"/>
      <c r="AV91" s="94"/>
      <c r="AW91" s="94"/>
      <c r="AX91" s="94"/>
      <c r="AY91" s="94"/>
      <c r="AZ91" s="91">
        <v>64</v>
      </c>
      <c r="BA91" s="94">
        <v>0.38251857012447421</v>
      </c>
      <c r="BB91" s="94">
        <v>0.65601872250582216</v>
      </c>
      <c r="BC91" s="94"/>
      <c r="BD91" s="94"/>
      <c r="BE91" s="94"/>
      <c r="BF91" s="94"/>
      <c r="BG91" s="94"/>
      <c r="BH91" s="94"/>
      <c r="BI91" s="91"/>
      <c r="BJ91" s="91">
        <v>64</v>
      </c>
      <c r="BK91" s="94">
        <v>97.119480336069586</v>
      </c>
      <c r="BL91" s="94">
        <v>140.34607260244169</v>
      </c>
      <c r="BM91" s="94"/>
      <c r="BN91" s="94"/>
      <c r="BO91" s="94"/>
      <c r="BP91" s="94"/>
      <c r="BQ91" s="94"/>
      <c r="BR91" s="94"/>
      <c r="BS91" s="94"/>
      <c r="BT91" s="91">
        <v>64</v>
      </c>
      <c r="BU91" s="94">
        <v>5.1222028365191363</v>
      </c>
      <c r="BV91" s="94">
        <v>7.7742287930143723</v>
      </c>
      <c r="BW91" s="94"/>
      <c r="BX91" s="94"/>
      <c r="BY91" s="94"/>
      <c r="BZ91" s="94"/>
      <c r="CA91" s="94"/>
      <c r="CB91" s="94"/>
      <c r="CC91" s="94"/>
      <c r="CD91" s="91">
        <v>64</v>
      </c>
      <c r="CE91" s="94">
        <v>0.43739468909656032</v>
      </c>
      <c r="CF91" s="94">
        <v>0.66487049899577</v>
      </c>
      <c r="CG91" s="94"/>
      <c r="CH91" s="94"/>
      <c r="CI91" s="94"/>
      <c r="CJ91" s="94"/>
      <c r="CK91" s="94"/>
      <c r="CL91" s="94"/>
      <c r="CM91" s="91">
        <v>64</v>
      </c>
      <c r="CN91" s="94">
        <v>12.184739070420601</v>
      </c>
      <c r="CO91" s="94">
        <v>1.8685023140524455</v>
      </c>
      <c r="CP91" s="94"/>
      <c r="CQ91" s="94"/>
      <c r="CR91" s="94"/>
      <c r="CS91" s="94"/>
      <c r="CT91" s="94"/>
      <c r="CU91" s="94"/>
      <c r="CV91" s="94"/>
      <c r="CW91" s="91">
        <v>64</v>
      </c>
      <c r="CX91" s="94">
        <v>0.64263837504878252</v>
      </c>
      <c r="CY91" s="94">
        <v>0.10350246515888456</v>
      </c>
      <c r="CZ91" s="94"/>
      <c r="DA91" s="94"/>
      <c r="DB91" s="94"/>
      <c r="DC91" s="94"/>
      <c r="DD91" s="94"/>
      <c r="DE91" s="94"/>
      <c r="DF91" s="91"/>
      <c r="DG91" s="91">
        <v>64</v>
      </c>
      <c r="DH91" s="94">
        <v>5.4876118972086087E-2</v>
      </c>
      <c r="DI91" s="94">
        <v>8.8517764899477998E-3</v>
      </c>
      <c r="DJ91" s="94"/>
      <c r="DK91" s="94"/>
      <c r="DL91" s="94"/>
      <c r="DM91" s="90"/>
      <c r="DN91" s="94"/>
      <c r="DO91" s="94"/>
      <c r="DP91" s="94"/>
      <c r="DQ91" s="94"/>
      <c r="DR91" s="94"/>
      <c r="DS91" s="94"/>
      <c r="DT91" s="94"/>
      <c r="DU91" s="91"/>
      <c r="DV91" s="94"/>
      <c r="DW91" s="94"/>
      <c r="DX91" s="94"/>
      <c r="DY91" s="94"/>
      <c r="DZ91" s="94"/>
      <c r="EA91" s="94"/>
      <c r="EB91" s="94"/>
      <c r="EC91" s="94"/>
      <c r="ED91" s="94"/>
      <c r="EE91" s="91"/>
      <c r="EF91" s="94"/>
      <c r="EG91" s="94"/>
      <c r="EH91" s="94"/>
      <c r="EI91" s="94"/>
      <c r="EJ91" s="94"/>
      <c r="EK91" s="94"/>
      <c r="EL91" s="94"/>
      <c r="EM91" s="94"/>
      <c r="EN91" s="91"/>
      <c r="EO91" s="91"/>
      <c r="EP91" s="94"/>
      <c r="EQ91" s="94"/>
      <c r="ER91" s="94"/>
      <c r="ES91" s="94"/>
      <c r="ET91" s="94"/>
      <c r="EU91" s="90"/>
    </row>
    <row r="92" spans="2:151">
      <c r="B92" s="91">
        <v>65</v>
      </c>
      <c r="C92" s="94">
        <v>641.60674033476471</v>
      </c>
      <c r="D92" s="94">
        <v>561.87608386441616</v>
      </c>
      <c r="E92" s="94">
        <v>495.5343642850595</v>
      </c>
      <c r="F92" s="94">
        <v>439.96208943282522</v>
      </c>
      <c r="G92" s="94">
        <v>393.1068528905659</v>
      </c>
      <c r="H92" s="94"/>
      <c r="I92" s="94"/>
      <c r="J92" s="94"/>
      <c r="K92" s="91"/>
      <c r="L92" s="91">
        <v>65</v>
      </c>
      <c r="M92" s="94">
        <v>52.142651841896402</v>
      </c>
      <c r="N92" s="94">
        <v>49.325357083410466</v>
      </c>
      <c r="O92" s="94">
        <v>46.775980005699878</v>
      </c>
      <c r="P92" s="94">
        <v>44.467551260907996</v>
      </c>
      <c r="Q92" s="94">
        <v>42.375286114761167</v>
      </c>
      <c r="R92" s="94"/>
      <c r="S92" s="94"/>
      <c r="T92" s="94"/>
      <c r="U92" s="91"/>
      <c r="V92" s="91">
        <v>65</v>
      </c>
      <c r="W92" s="94">
        <v>4.5148739996996712</v>
      </c>
      <c r="X92" s="94">
        <v>4.2847672341944802</v>
      </c>
      <c r="Y92" s="94">
        <v>4.0767176663082623</v>
      </c>
      <c r="Z92" s="94">
        <v>3.8885157062778251</v>
      </c>
      <c r="AA92" s="94">
        <v>3.7181297768720927</v>
      </c>
      <c r="AB92" s="94"/>
      <c r="AC92" s="94"/>
      <c r="AD92" s="94"/>
      <c r="AE92" s="91"/>
      <c r="AF92" s="91">
        <v>65</v>
      </c>
      <c r="AG92" s="94">
        <v>86.254060329815786</v>
      </c>
      <c r="AH92" s="94">
        <v>138.94154570270123</v>
      </c>
      <c r="AI92" s="94"/>
      <c r="AJ92" s="94"/>
      <c r="AK92" s="94"/>
      <c r="AL92" s="94"/>
      <c r="AM92" s="94"/>
      <c r="AN92" s="94"/>
      <c r="AO92" s="91"/>
      <c r="AP92" s="91">
        <v>65</v>
      </c>
      <c r="AQ92" s="94">
        <v>4.5462254197480272</v>
      </c>
      <c r="AR92" s="94">
        <v>7.6956309294567218</v>
      </c>
      <c r="AS92" s="94"/>
      <c r="AT92" s="94"/>
      <c r="AU92" s="94"/>
      <c r="AV92" s="94"/>
      <c r="AW92" s="94"/>
      <c r="AX92" s="94"/>
      <c r="AY92" s="94"/>
      <c r="AZ92" s="91">
        <v>65</v>
      </c>
      <c r="BA92" s="94">
        <v>0.38822324789871526</v>
      </c>
      <c r="BB92" s="94">
        <v>0.65815647060285198</v>
      </c>
      <c r="BC92" s="94"/>
      <c r="BD92" s="94"/>
      <c r="BE92" s="94"/>
      <c r="BF92" s="94"/>
      <c r="BG92" s="94"/>
      <c r="BH92" s="94"/>
      <c r="BI92" s="91"/>
      <c r="BJ92" s="91">
        <v>65</v>
      </c>
      <c r="BK92" s="94">
        <v>96.539254666049558</v>
      </c>
      <c r="BL92" s="94">
        <v>140.25709630177255</v>
      </c>
      <c r="BM92" s="94"/>
      <c r="BN92" s="94"/>
      <c r="BO92" s="94"/>
      <c r="BP92" s="94"/>
      <c r="BQ92" s="94"/>
      <c r="BR92" s="94"/>
      <c r="BS92" s="94"/>
      <c r="BT92" s="91">
        <v>65</v>
      </c>
      <c r="BU92" s="94">
        <v>5.0883310523366774</v>
      </c>
      <c r="BV92" s="94">
        <v>7.7684960457059766</v>
      </c>
      <c r="BW92" s="94"/>
      <c r="BX92" s="94"/>
      <c r="BY92" s="94"/>
      <c r="BZ92" s="94"/>
      <c r="CA92" s="94"/>
      <c r="CB92" s="94"/>
      <c r="CC92" s="94"/>
      <c r="CD92" s="91">
        <v>65</v>
      </c>
      <c r="CE92" s="94">
        <v>0.43451615904068369</v>
      </c>
      <c r="CF92" s="94">
        <v>0.66438814259703649</v>
      </c>
      <c r="CG92" s="94"/>
      <c r="CH92" s="94"/>
      <c r="CI92" s="94"/>
      <c r="CJ92" s="94"/>
      <c r="CK92" s="94"/>
      <c r="CL92" s="94"/>
      <c r="CM92" s="91">
        <v>65</v>
      </c>
      <c r="CN92" s="94">
        <v>10.285194336233772</v>
      </c>
      <c r="CO92" s="94">
        <v>1.3155505990713035</v>
      </c>
      <c r="CP92" s="94"/>
      <c r="CQ92" s="94"/>
      <c r="CR92" s="94"/>
      <c r="CS92" s="94"/>
      <c r="CT92" s="94"/>
      <c r="CU92" s="94"/>
      <c r="CV92" s="94"/>
      <c r="CW92" s="91">
        <v>65</v>
      </c>
      <c r="CX92" s="94">
        <v>0.54210563258865052</v>
      </c>
      <c r="CY92" s="94">
        <v>7.2865116249254569E-2</v>
      </c>
      <c r="CZ92" s="94"/>
      <c r="DA92" s="94"/>
      <c r="DB92" s="94"/>
      <c r="DC92" s="94"/>
      <c r="DD92" s="94"/>
      <c r="DE92" s="94"/>
      <c r="DF92" s="91"/>
      <c r="DG92" s="91">
        <v>65</v>
      </c>
      <c r="DH92" s="94">
        <v>4.6292911141968422E-2</v>
      </c>
      <c r="DI92" s="94">
        <v>6.2316719941845544E-3</v>
      </c>
      <c r="DJ92" s="94"/>
      <c r="DK92" s="94"/>
      <c r="DL92" s="94"/>
      <c r="DM92" s="90"/>
      <c r="DN92" s="94"/>
      <c r="DO92" s="94"/>
      <c r="DP92" s="94"/>
      <c r="DQ92" s="94"/>
      <c r="DR92" s="94"/>
      <c r="DS92" s="94"/>
      <c r="DT92" s="94"/>
      <c r="DU92" s="91"/>
      <c r="DV92" s="94"/>
      <c r="DW92" s="94"/>
      <c r="DX92" s="94"/>
      <c r="DY92" s="94"/>
      <c r="DZ92" s="94"/>
      <c r="EA92" s="94"/>
      <c r="EB92" s="94"/>
      <c r="EC92" s="94"/>
      <c r="ED92" s="94"/>
      <c r="EE92" s="91"/>
      <c r="EF92" s="94"/>
      <c r="EG92" s="94"/>
      <c r="EH92" s="94"/>
      <c r="EI92" s="94"/>
      <c r="EJ92" s="94"/>
      <c r="EK92" s="94"/>
      <c r="EL92" s="94"/>
      <c r="EM92" s="94"/>
      <c r="EN92" s="91"/>
      <c r="EO92" s="91"/>
      <c r="EP92" s="94"/>
      <c r="EQ92" s="94"/>
      <c r="ER92" s="94"/>
      <c r="ES92" s="94"/>
      <c r="ET92" s="94"/>
      <c r="EU92" s="90"/>
    </row>
    <row r="93" spans="2:151">
      <c r="B93" s="91">
        <v>66</v>
      </c>
      <c r="C93" s="94">
        <v>653.46687742265624</v>
      </c>
      <c r="D93" s="94">
        <v>575.29647384118061</v>
      </c>
      <c r="E93" s="94">
        <v>509.86135639254849</v>
      </c>
      <c r="F93" s="94">
        <v>454.7347937247834</v>
      </c>
      <c r="G93" s="94">
        <v>408.00299235250094</v>
      </c>
      <c r="H93" s="94"/>
      <c r="I93" s="94"/>
      <c r="J93" s="94"/>
      <c r="K93" s="91"/>
      <c r="L93" s="91">
        <v>66</v>
      </c>
      <c r="M93" s="94">
        <v>54.9240883691105</v>
      </c>
      <c r="N93" s="94">
        <v>52.099373074561278</v>
      </c>
      <c r="O93" s="94">
        <v>49.535192798660326</v>
      </c>
      <c r="P93" s="94">
        <v>47.205845905716174</v>
      </c>
      <c r="Q93" s="94">
        <v>45.087701798517799</v>
      </c>
      <c r="R93" s="94"/>
      <c r="S93" s="94"/>
      <c r="T93" s="94"/>
      <c r="U93" s="91"/>
      <c r="V93" s="91">
        <v>66</v>
      </c>
      <c r="W93" s="94">
        <v>4.7620858323727786</v>
      </c>
      <c r="X93" s="94">
        <v>4.5318310297381279</v>
      </c>
      <c r="Y93" s="94">
        <v>4.3230140195810014</v>
      </c>
      <c r="Z93" s="94">
        <v>4.1335290668994835</v>
      </c>
      <c r="AA93" s="94">
        <v>3.9614392317527831</v>
      </c>
      <c r="AB93" s="94"/>
      <c r="AC93" s="94"/>
      <c r="AD93" s="94"/>
      <c r="AE93" s="91"/>
      <c r="AF93" s="91">
        <v>66</v>
      </c>
      <c r="AG93" s="94">
        <v>87.467614574436794</v>
      </c>
      <c r="AH93" s="94">
        <v>139.29475309815908</v>
      </c>
      <c r="AI93" s="94"/>
      <c r="AJ93" s="94"/>
      <c r="AK93" s="94"/>
      <c r="AL93" s="94"/>
      <c r="AM93" s="94"/>
      <c r="AN93" s="94"/>
      <c r="AO93" s="91"/>
      <c r="AP93" s="91">
        <v>66</v>
      </c>
      <c r="AQ93" s="94">
        <v>4.6076908277066053</v>
      </c>
      <c r="AR93" s="94">
        <v>7.7146320919311577</v>
      </c>
      <c r="AS93" s="94"/>
      <c r="AT93" s="94"/>
      <c r="AU93" s="94"/>
      <c r="AV93" s="94"/>
      <c r="AW93" s="94"/>
      <c r="AX93" s="94"/>
      <c r="AY93" s="94"/>
      <c r="AZ93" s="91">
        <v>66</v>
      </c>
      <c r="BA93" s="94">
        <v>0.39348362568571371</v>
      </c>
      <c r="BB93" s="94">
        <v>0.65978751668152713</v>
      </c>
      <c r="BC93" s="94"/>
      <c r="BD93" s="94"/>
      <c r="BE93" s="94"/>
      <c r="BF93" s="94"/>
      <c r="BG93" s="94"/>
      <c r="BH93" s="94"/>
      <c r="BI93" s="91"/>
      <c r="BJ93" s="91">
        <v>66</v>
      </c>
      <c r="BK93" s="94">
        <v>96.049483507181293</v>
      </c>
      <c r="BL93" s="94">
        <v>140.19445103515008</v>
      </c>
      <c r="BM93" s="94"/>
      <c r="BN93" s="94"/>
      <c r="BO93" s="94"/>
      <c r="BP93" s="94"/>
      <c r="BQ93" s="94"/>
      <c r="BR93" s="94"/>
      <c r="BS93" s="94"/>
      <c r="BT93" s="91">
        <v>66</v>
      </c>
      <c r="BU93" s="94">
        <v>5.0597735666537789</v>
      </c>
      <c r="BV93" s="94">
        <v>7.7644605199471348</v>
      </c>
      <c r="BW93" s="94"/>
      <c r="BX93" s="94"/>
      <c r="BY93" s="94"/>
      <c r="BZ93" s="94"/>
      <c r="CA93" s="94"/>
      <c r="CB93" s="94"/>
      <c r="CC93" s="94"/>
      <c r="CD93" s="91">
        <v>66</v>
      </c>
      <c r="CE93" s="94">
        <v>0.4320901993215151</v>
      </c>
      <c r="CF93" s="94">
        <v>0.66404905169564554</v>
      </c>
      <c r="CG93" s="94"/>
      <c r="CH93" s="94"/>
      <c r="CI93" s="94"/>
      <c r="CJ93" s="94"/>
      <c r="CK93" s="94"/>
      <c r="CL93" s="94"/>
      <c r="CM93" s="91">
        <v>66</v>
      </c>
      <c r="CN93" s="94">
        <v>8.5818689327444968</v>
      </c>
      <c r="CO93" s="94">
        <v>0.89969793699099287</v>
      </c>
      <c r="CP93" s="94"/>
      <c r="CQ93" s="94"/>
      <c r="CR93" s="94"/>
      <c r="CS93" s="94"/>
      <c r="CT93" s="94"/>
      <c r="CU93" s="94"/>
      <c r="CV93" s="94"/>
      <c r="CW93" s="91">
        <v>66</v>
      </c>
      <c r="CX93" s="94">
        <v>0.45208273894717343</v>
      </c>
      <c r="CY93" s="94">
        <v>4.9828428015977443E-2</v>
      </c>
      <c r="CZ93" s="94"/>
      <c r="DA93" s="94"/>
      <c r="DB93" s="94"/>
      <c r="DC93" s="94"/>
      <c r="DD93" s="94"/>
      <c r="DE93" s="94"/>
      <c r="DF93" s="91"/>
      <c r="DG93" s="91">
        <v>66</v>
      </c>
      <c r="DH93" s="94">
        <v>3.860657363580141E-2</v>
      </c>
      <c r="DI93" s="94">
        <v>4.2615350141183847E-3</v>
      </c>
      <c r="DJ93" s="94"/>
      <c r="DK93" s="94"/>
      <c r="DL93" s="94"/>
      <c r="DM93" s="90"/>
      <c r="DN93" s="94"/>
      <c r="DO93" s="94"/>
      <c r="DP93" s="94"/>
      <c r="DQ93" s="94"/>
      <c r="DR93" s="94"/>
      <c r="DS93" s="94"/>
      <c r="DT93" s="94"/>
      <c r="DU93" s="91"/>
      <c r="DV93" s="94"/>
      <c r="DW93" s="94"/>
      <c r="DX93" s="94"/>
      <c r="DY93" s="94"/>
      <c r="DZ93" s="94"/>
      <c r="EA93" s="94"/>
      <c r="EB93" s="94"/>
      <c r="EC93" s="94"/>
      <c r="ED93" s="94"/>
      <c r="EE93" s="91"/>
      <c r="EF93" s="94"/>
      <c r="EG93" s="94"/>
      <c r="EH93" s="94"/>
      <c r="EI93" s="94"/>
      <c r="EJ93" s="94"/>
      <c r="EK93" s="94"/>
      <c r="EL93" s="94"/>
      <c r="EM93" s="94"/>
      <c r="EN93" s="91"/>
      <c r="EO93" s="91"/>
      <c r="EP93" s="94"/>
      <c r="EQ93" s="94"/>
      <c r="ER93" s="94"/>
      <c r="ES93" s="94"/>
      <c r="ET93" s="94"/>
      <c r="EU93" s="90"/>
    </row>
    <row r="94" spans="2:151">
      <c r="B94" s="91">
        <v>67</v>
      </c>
      <c r="C94" s="94">
        <v>665.27512338861811</v>
      </c>
      <c r="D94" s="94">
        <v>588.72982840618033</v>
      </c>
      <c r="E94" s="94">
        <v>524.27475776598101</v>
      </c>
      <c r="F94" s="94">
        <v>469.66740676388986</v>
      </c>
      <c r="G94" s="94">
        <v>423.12781770361164</v>
      </c>
      <c r="H94" s="94"/>
      <c r="I94" s="94"/>
      <c r="J94" s="94"/>
      <c r="K94" s="91"/>
      <c r="L94" s="91">
        <v>67</v>
      </c>
      <c r="M94" s="94">
        <v>57.889170167393452</v>
      </c>
      <c r="N94" s="94">
        <v>55.057372264435628</v>
      </c>
      <c r="O94" s="94">
        <v>52.478747056356283</v>
      </c>
      <c r="P94" s="94">
        <v>50.128820841371677</v>
      </c>
      <c r="Q94" s="94">
        <v>47.985082227250153</v>
      </c>
      <c r="R94" s="94"/>
      <c r="S94" s="94"/>
      <c r="T94" s="94"/>
      <c r="U94" s="91"/>
      <c r="V94" s="91">
        <v>67</v>
      </c>
      <c r="W94" s="94">
        <v>5.0263508875142806</v>
      </c>
      <c r="X94" s="94">
        <v>4.7960148669537093</v>
      </c>
      <c r="Y94" s="94">
        <v>4.5864984036795846</v>
      </c>
      <c r="Z94" s="94">
        <v>4.3957963474793225</v>
      </c>
      <c r="AA94" s="94">
        <v>4.2220635159135549</v>
      </c>
      <c r="AB94" s="94"/>
      <c r="AC94" s="94"/>
      <c r="AD94" s="94"/>
      <c r="AE94" s="91"/>
      <c r="AF94" s="91">
        <v>67</v>
      </c>
      <c r="AG94" s="94">
        <v>88.570506943304878</v>
      </c>
      <c r="AH94" s="94">
        <v>139.59465361178931</v>
      </c>
      <c r="AI94" s="94"/>
      <c r="AJ94" s="94"/>
      <c r="AK94" s="94"/>
      <c r="AL94" s="94"/>
      <c r="AM94" s="94"/>
      <c r="AN94" s="94"/>
      <c r="AO94" s="91"/>
      <c r="AP94" s="91">
        <v>67</v>
      </c>
      <c r="AQ94" s="94">
        <v>4.6636815276746733</v>
      </c>
      <c r="AR94" s="94">
        <v>7.7308564180461579</v>
      </c>
      <c r="AS94" s="94"/>
      <c r="AT94" s="94"/>
      <c r="AU94" s="94"/>
      <c r="AV94" s="94"/>
      <c r="AW94" s="94"/>
      <c r="AX94" s="94"/>
      <c r="AY94" s="94"/>
      <c r="AZ94" s="91">
        <v>67</v>
      </c>
      <c r="BA94" s="94">
        <v>0.39827573205845451</v>
      </c>
      <c r="BB94" s="94">
        <v>0.66118022461822035</v>
      </c>
      <c r="BC94" s="94"/>
      <c r="BD94" s="94"/>
      <c r="BE94" s="94"/>
      <c r="BF94" s="94"/>
      <c r="BG94" s="94"/>
      <c r="BH94" s="94"/>
      <c r="BI94" s="91"/>
      <c r="BJ94" s="91">
        <v>67</v>
      </c>
      <c r="BK94" s="94">
        <v>95.640823081812499</v>
      </c>
      <c r="BL94" s="94">
        <v>140.15160827624575</v>
      </c>
      <c r="BM94" s="94"/>
      <c r="BN94" s="94"/>
      <c r="BO94" s="94"/>
      <c r="BP94" s="94"/>
      <c r="BQ94" s="94"/>
      <c r="BR94" s="94"/>
      <c r="BS94" s="94"/>
      <c r="BT94" s="91">
        <v>67</v>
      </c>
      <c r="BU94" s="94">
        <v>5.0359691424569286</v>
      </c>
      <c r="BV94" s="94">
        <v>7.7617009843018829</v>
      </c>
      <c r="BW94" s="94"/>
      <c r="BX94" s="94"/>
      <c r="BY94" s="94"/>
      <c r="BZ94" s="94"/>
      <c r="CA94" s="94"/>
      <c r="CB94" s="94"/>
      <c r="CC94" s="94"/>
      <c r="CD94" s="91">
        <v>67</v>
      </c>
      <c r="CE94" s="94">
        <v>0.43006888119049397</v>
      </c>
      <c r="CF94" s="94">
        <v>0.66381820107806078</v>
      </c>
      <c r="CG94" s="94"/>
      <c r="CH94" s="94"/>
      <c r="CI94" s="94"/>
      <c r="CJ94" s="94"/>
      <c r="CK94" s="94"/>
      <c r="CL94" s="94"/>
      <c r="CM94" s="91">
        <v>67</v>
      </c>
      <c r="CN94" s="94">
        <v>7.070316138507625</v>
      </c>
      <c r="CO94" s="94">
        <v>0.55695466445643727</v>
      </c>
      <c r="CP94" s="94"/>
      <c r="CQ94" s="94"/>
      <c r="CR94" s="94"/>
      <c r="CS94" s="94"/>
      <c r="CT94" s="94"/>
      <c r="CU94" s="94"/>
      <c r="CV94" s="94"/>
      <c r="CW94" s="91">
        <v>67</v>
      </c>
      <c r="CX94" s="94">
        <v>0.37228761478225508</v>
      </c>
      <c r="CY94" s="94">
        <v>3.0844566255724827E-2</v>
      </c>
      <c r="CZ94" s="94"/>
      <c r="DA94" s="94"/>
      <c r="DB94" s="94"/>
      <c r="DC94" s="94"/>
      <c r="DD94" s="94"/>
      <c r="DE94" s="94"/>
      <c r="DF94" s="91"/>
      <c r="DG94" s="91">
        <v>67</v>
      </c>
      <c r="DH94" s="94">
        <v>3.1793149132039476E-2</v>
      </c>
      <c r="DI94" s="94">
        <v>2.6379764598403847E-3</v>
      </c>
      <c r="DJ94" s="94"/>
      <c r="DK94" s="94"/>
      <c r="DL94" s="94"/>
      <c r="DM94" s="90"/>
      <c r="DN94" s="94"/>
      <c r="DO94" s="94"/>
      <c r="DP94" s="94"/>
      <c r="DQ94" s="94"/>
      <c r="DR94" s="94"/>
      <c r="DS94" s="94"/>
      <c r="DT94" s="94"/>
      <c r="DU94" s="91"/>
      <c r="DV94" s="94"/>
      <c r="DW94" s="94"/>
      <c r="DX94" s="94"/>
      <c r="DY94" s="94"/>
      <c r="DZ94" s="94"/>
      <c r="EA94" s="94"/>
      <c r="EB94" s="94"/>
      <c r="EC94" s="94"/>
      <c r="ED94" s="94"/>
      <c r="EE94" s="91"/>
      <c r="EF94" s="94"/>
      <c r="EG94" s="94"/>
      <c r="EH94" s="94"/>
      <c r="EI94" s="94"/>
      <c r="EJ94" s="94"/>
      <c r="EK94" s="94"/>
      <c r="EL94" s="94"/>
      <c r="EM94" s="94"/>
      <c r="EN94" s="91"/>
      <c r="EO94" s="91"/>
      <c r="EP94" s="94"/>
      <c r="EQ94" s="94"/>
      <c r="ER94" s="94"/>
      <c r="ES94" s="94"/>
      <c r="ET94" s="94"/>
      <c r="EU94" s="90"/>
    </row>
    <row r="95" spans="2:151">
      <c r="B95" s="91">
        <v>68</v>
      </c>
      <c r="C95" s="94">
        <v>677.01667027501958</v>
      </c>
      <c r="D95" s="94">
        <v>602.15790521611302</v>
      </c>
      <c r="E95" s="94">
        <v>538.75439180568605</v>
      </c>
      <c r="F95" s="94">
        <v>484.73919899186814</v>
      </c>
      <c r="G95" s="94">
        <v>438.46119887935231</v>
      </c>
      <c r="H95" s="94"/>
      <c r="I95" s="94"/>
      <c r="J95" s="94"/>
      <c r="K95" s="91"/>
      <c r="L95" s="91">
        <v>68</v>
      </c>
      <c r="M95" s="94">
        <v>61.052476487635545</v>
      </c>
      <c r="N95" s="94">
        <v>58.213848496775427</v>
      </c>
      <c r="O95" s="94">
        <v>55.621063014128588</v>
      </c>
      <c r="P95" s="94">
        <v>53.250834943741829</v>
      </c>
      <c r="Q95" s="94">
        <v>51.081737254015984</v>
      </c>
      <c r="R95" s="94"/>
      <c r="S95" s="94"/>
      <c r="T95" s="94"/>
      <c r="U95" s="91"/>
      <c r="V95" s="91">
        <v>68</v>
      </c>
      <c r="W95" s="94">
        <v>5.3091180982875406</v>
      </c>
      <c r="X95" s="94">
        <v>5.0787639617908429</v>
      </c>
      <c r="Y95" s="94">
        <v>4.8686132159612185</v>
      </c>
      <c r="Z95" s="94">
        <v>4.6767580676418401</v>
      </c>
      <c r="AA95" s="94">
        <v>4.5014422251199955</v>
      </c>
      <c r="AB95" s="94"/>
      <c r="AC95" s="94"/>
      <c r="AD95" s="94"/>
      <c r="AE95" s="91"/>
      <c r="AF95" s="91">
        <v>68</v>
      </c>
      <c r="AG95" s="94">
        <v>89.559610525024965</v>
      </c>
      <c r="AH95" s="94">
        <v>139.84661005605923</v>
      </c>
      <c r="AI95" s="94"/>
      <c r="AJ95" s="94"/>
      <c r="AK95" s="94"/>
      <c r="AL95" s="94"/>
      <c r="AM95" s="94"/>
      <c r="AN95" s="94"/>
      <c r="AO95" s="91"/>
      <c r="AP95" s="91">
        <v>68</v>
      </c>
      <c r="AQ95" s="94">
        <v>4.7140078266191709</v>
      </c>
      <c r="AR95" s="94">
        <v>7.744571076609569</v>
      </c>
      <c r="AS95" s="94"/>
      <c r="AT95" s="94"/>
      <c r="AU95" s="94"/>
      <c r="AV95" s="94"/>
      <c r="AW95" s="94"/>
      <c r="AX95" s="94"/>
      <c r="AY95" s="94"/>
      <c r="AZ95" s="91">
        <v>68</v>
      </c>
      <c r="BA95" s="94">
        <v>0.4025832552063478</v>
      </c>
      <c r="BB95" s="94">
        <v>0.66235751774490614</v>
      </c>
      <c r="BC95" s="94"/>
      <c r="BD95" s="94"/>
      <c r="BE95" s="94"/>
      <c r="BF95" s="94"/>
      <c r="BG95" s="94"/>
      <c r="BH95" s="94"/>
      <c r="BI95" s="91"/>
      <c r="BJ95" s="91">
        <v>68</v>
      </c>
      <c r="BK95" s="94">
        <v>95.304141360931197</v>
      </c>
      <c r="BL95" s="94">
        <v>140.12508662555737</v>
      </c>
      <c r="BM95" s="94"/>
      <c r="BN95" s="94"/>
      <c r="BO95" s="94"/>
      <c r="BP95" s="94"/>
      <c r="BQ95" s="94"/>
      <c r="BR95" s="94"/>
      <c r="BS95" s="94"/>
      <c r="BT95" s="91">
        <v>68</v>
      </c>
      <c r="BU95" s="94">
        <v>5.0163736270281669</v>
      </c>
      <c r="BV95" s="94">
        <v>7.7599928418192095</v>
      </c>
      <c r="BW95" s="94"/>
      <c r="BX95" s="94"/>
      <c r="BY95" s="94"/>
      <c r="BZ95" s="94"/>
      <c r="CA95" s="94"/>
      <c r="CB95" s="94"/>
      <c r="CC95" s="94"/>
      <c r="CD95" s="91">
        <v>68</v>
      </c>
      <c r="CE95" s="94">
        <v>0.4284057427093072</v>
      </c>
      <c r="CF95" s="94">
        <v>0.6636764703405319</v>
      </c>
      <c r="CG95" s="94"/>
      <c r="CH95" s="94"/>
      <c r="CI95" s="94"/>
      <c r="CJ95" s="94"/>
      <c r="CK95" s="94"/>
      <c r="CL95" s="94"/>
      <c r="CM95" s="91">
        <v>68</v>
      </c>
      <c r="CN95" s="94">
        <v>5.7445308359062262</v>
      </c>
      <c r="CO95" s="94">
        <v>0.27847656949812871</v>
      </c>
      <c r="CP95" s="94"/>
      <c r="CQ95" s="94"/>
      <c r="CR95" s="94"/>
      <c r="CS95" s="94"/>
      <c r="CT95" s="94"/>
      <c r="CU95" s="94"/>
      <c r="CV95" s="94"/>
      <c r="CW95" s="91">
        <v>68</v>
      </c>
      <c r="CX95" s="94">
        <v>0.30236580040899602</v>
      </c>
      <c r="CY95" s="94">
        <v>1.5421765209640262E-2</v>
      </c>
      <c r="CZ95" s="94"/>
      <c r="DA95" s="94"/>
      <c r="DB95" s="94"/>
      <c r="DC95" s="94"/>
      <c r="DD95" s="94"/>
      <c r="DE95" s="94"/>
      <c r="DF95" s="91"/>
      <c r="DG95" s="91">
        <v>68</v>
      </c>
      <c r="DH95" s="94">
        <v>2.5822487502959426E-2</v>
      </c>
      <c r="DI95" s="94">
        <v>1.3189525956257208E-3</v>
      </c>
      <c r="DJ95" s="94"/>
      <c r="DK95" s="94"/>
      <c r="DL95" s="94"/>
      <c r="DM95" s="90"/>
      <c r="DN95" s="94"/>
      <c r="DO95" s="94"/>
      <c r="DP95" s="94"/>
      <c r="DQ95" s="94"/>
      <c r="DR95" s="94"/>
      <c r="DS95" s="94"/>
      <c r="DT95" s="94"/>
      <c r="DU95" s="91"/>
      <c r="DV95" s="94"/>
      <c r="DW95" s="94"/>
      <c r="DX95" s="94"/>
      <c r="DY95" s="94"/>
      <c r="DZ95" s="94"/>
      <c r="EA95" s="94"/>
      <c r="EB95" s="94"/>
      <c r="EC95" s="94"/>
      <c r="ED95" s="94"/>
      <c r="EE95" s="91"/>
      <c r="EF95" s="94"/>
      <c r="EG95" s="94"/>
      <c r="EH95" s="94"/>
      <c r="EI95" s="94"/>
      <c r="EJ95" s="94"/>
      <c r="EK95" s="94"/>
      <c r="EL95" s="94"/>
      <c r="EM95" s="94"/>
      <c r="EN95" s="91"/>
      <c r="EO95" s="91"/>
      <c r="EP95" s="94"/>
      <c r="EQ95" s="94"/>
      <c r="ER95" s="94"/>
      <c r="ES95" s="94"/>
      <c r="ET95" s="94"/>
      <c r="EU95" s="90"/>
    </row>
    <row r="96" spans="2:151">
      <c r="B96" s="91">
        <v>69</v>
      </c>
      <c r="C96" s="94">
        <v>688.67547684758722</v>
      </c>
      <c r="D96" s="94">
        <v>615.56067094710716</v>
      </c>
      <c r="E96" s="94">
        <v>553.27772072506104</v>
      </c>
      <c r="F96" s="94">
        <v>499.92653332681158</v>
      </c>
      <c r="G96" s="94">
        <v>453.97960218827671</v>
      </c>
      <c r="H96" s="94"/>
      <c r="I96" s="94"/>
      <c r="J96" s="94"/>
      <c r="K96" s="91"/>
      <c r="L96" s="91">
        <v>69</v>
      </c>
      <c r="M96" s="94">
        <v>64.429582453984366</v>
      </c>
      <c r="N96" s="94">
        <v>61.584256947304212</v>
      </c>
      <c r="O96" s="94">
        <v>58.977488592078046</v>
      </c>
      <c r="P96" s="94">
        <v>56.587142064889768</v>
      </c>
      <c r="Q96" s="94">
        <v>54.392840015107268</v>
      </c>
      <c r="R96" s="94"/>
      <c r="S96" s="94"/>
      <c r="T96" s="94"/>
      <c r="U96" s="91"/>
      <c r="V96" s="91">
        <v>69</v>
      </c>
      <c r="W96" s="94">
        <v>5.6119528452086049</v>
      </c>
      <c r="X96" s="94">
        <v>5.3816372029854778</v>
      </c>
      <c r="Y96" s="94">
        <v>5.1709118096221394</v>
      </c>
      <c r="Z96" s="94">
        <v>4.9779630478571111</v>
      </c>
      <c r="AA96" s="94">
        <v>4.8011206699338151</v>
      </c>
      <c r="AB96" s="94"/>
      <c r="AC96" s="94"/>
      <c r="AD96" s="94"/>
      <c r="AE96" s="91"/>
      <c r="AF96" s="91">
        <v>69</v>
      </c>
      <c r="AG96" s="94">
        <v>90.433928935679745</v>
      </c>
      <c r="AH96" s="94">
        <v>140.02563007227104</v>
      </c>
      <c r="AI96" s="94"/>
      <c r="AJ96" s="94"/>
      <c r="AK96" s="94"/>
      <c r="AL96" s="94"/>
      <c r="AM96" s="94"/>
      <c r="AN96" s="94"/>
      <c r="AO96" s="91"/>
      <c r="AP96" s="91">
        <v>69</v>
      </c>
      <c r="AQ96" s="94">
        <v>4.7585891098621644</v>
      </c>
      <c r="AR96" s="94">
        <v>7.7543654473273893</v>
      </c>
      <c r="AS96" s="94"/>
      <c r="AT96" s="94"/>
      <c r="AU96" s="94"/>
      <c r="AV96" s="94"/>
      <c r="AW96" s="94"/>
      <c r="AX96" s="94"/>
      <c r="AY96" s="94"/>
      <c r="AZ96" s="91">
        <v>69</v>
      </c>
      <c r="BA96" s="94">
        <v>0.40639922473181717</v>
      </c>
      <c r="BB96" s="94">
        <v>0.66319829515548689</v>
      </c>
      <c r="BC96" s="94"/>
      <c r="BD96" s="94"/>
      <c r="BE96" s="94"/>
      <c r="BF96" s="94"/>
      <c r="BG96" s="94"/>
      <c r="BH96" s="94"/>
      <c r="BI96" s="91"/>
      <c r="BJ96" s="91">
        <v>69</v>
      </c>
      <c r="BK96" s="94">
        <v>95.030592273507082</v>
      </c>
      <c r="BL96" s="94">
        <v>140.11182583653363</v>
      </c>
      <c r="BM96" s="94"/>
      <c r="BN96" s="94"/>
      <c r="BO96" s="94"/>
      <c r="BP96" s="94"/>
      <c r="BQ96" s="94"/>
      <c r="BR96" s="94"/>
      <c r="BS96" s="94"/>
      <c r="BT96" s="91">
        <v>69</v>
      </c>
      <c r="BU96" s="94">
        <v>5.0004632864960827</v>
      </c>
      <c r="BV96" s="94">
        <v>7.7591388124303267</v>
      </c>
      <c r="BW96" s="94"/>
      <c r="BX96" s="94"/>
      <c r="BY96" s="94"/>
      <c r="BZ96" s="94"/>
      <c r="CA96" s="94"/>
      <c r="CB96" s="94"/>
      <c r="CC96" s="94"/>
      <c r="CD96" s="91">
        <v>69</v>
      </c>
      <c r="CE96" s="94">
        <v>0.42705607818086783</v>
      </c>
      <c r="CF96" s="94">
        <v>0.6636065410164701</v>
      </c>
      <c r="CG96" s="94"/>
      <c r="CH96" s="94"/>
      <c r="CI96" s="94"/>
      <c r="CJ96" s="94"/>
      <c r="CK96" s="94"/>
      <c r="CL96" s="94"/>
      <c r="CM96" s="91">
        <v>69</v>
      </c>
      <c r="CN96" s="94">
        <v>4.5966633378273363</v>
      </c>
      <c r="CO96" s="94">
        <v>8.6195764262590999E-2</v>
      </c>
      <c r="CP96" s="94"/>
      <c r="CQ96" s="94"/>
      <c r="CR96" s="94"/>
      <c r="CS96" s="94"/>
      <c r="CT96" s="94"/>
      <c r="CU96" s="94"/>
      <c r="CV96" s="94"/>
      <c r="CW96" s="91">
        <v>69</v>
      </c>
      <c r="CX96" s="94">
        <v>0.24187417663391841</v>
      </c>
      <c r="CY96" s="94">
        <v>4.7733651029374883E-3</v>
      </c>
      <c r="CZ96" s="94"/>
      <c r="DA96" s="94"/>
      <c r="DB96" s="94"/>
      <c r="DC96" s="94"/>
      <c r="DD96" s="94"/>
      <c r="DE96" s="94"/>
      <c r="DF96" s="91"/>
      <c r="DG96" s="91">
        <v>69</v>
      </c>
      <c r="DH96" s="94">
        <v>2.065685344905064E-2</v>
      </c>
      <c r="DI96" s="94">
        <v>4.0824586098323746E-4</v>
      </c>
      <c r="DJ96" s="94"/>
      <c r="DK96" s="94"/>
      <c r="DL96" s="94"/>
      <c r="DM96" s="90"/>
      <c r="DN96" s="94"/>
      <c r="DO96" s="94"/>
      <c r="DP96" s="94"/>
      <c r="DQ96" s="94"/>
      <c r="DR96" s="94"/>
      <c r="DS96" s="94"/>
      <c r="DT96" s="94"/>
      <c r="DU96" s="91"/>
      <c r="DV96" s="94"/>
      <c r="DW96" s="94"/>
      <c r="DX96" s="94"/>
      <c r="DY96" s="94"/>
      <c r="DZ96" s="94"/>
      <c r="EA96" s="94"/>
      <c r="EB96" s="94"/>
      <c r="EC96" s="94"/>
      <c r="ED96" s="94"/>
      <c r="EE96" s="91"/>
      <c r="EF96" s="94"/>
      <c r="EG96" s="94"/>
      <c r="EH96" s="94"/>
      <c r="EI96" s="94"/>
      <c r="EJ96" s="94"/>
      <c r="EK96" s="94"/>
      <c r="EL96" s="94"/>
      <c r="EM96" s="94"/>
      <c r="EN96" s="91"/>
      <c r="EO96" s="91"/>
      <c r="EP96" s="94"/>
      <c r="EQ96" s="94"/>
      <c r="ER96" s="94"/>
      <c r="ES96" s="94"/>
      <c r="ET96" s="94"/>
      <c r="EU96" s="90"/>
    </row>
    <row r="97" spans="2:151">
      <c r="B97" s="91">
        <v>70</v>
      </c>
      <c r="C97" s="94">
        <v>700.23176227430167</v>
      </c>
      <c r="D97" s="94">
        <v>628.91316906735767</v>
      </c>
      <c r="E97" s="94">
        <v>567.8161582588865</v>
      </c>
      <c r="F97" s="94">
        <v>515.19868096709342</v>
      </c>
      <c r="G97" s="94">
        <v>469.65145816686515</v>
      </c>
      <c r="H97" s="94"/>
      <c r="I97" s="94"/>
      <c r="J97" s="94"/>
      <c r="K97" s="91"/>
      <c r="L97" s="91">
        <v>70</v>
      </c>
      <c r="M97" s="94">
        <v>68.036227009245351</v>
      </c>
      <c r="N97" s="94">
        <v>65.184118714907655</v>
      </c>
      <c r="O97" s="94">
        <v>62.563340105601171</v>
      </c>
      <c r="P97" s="94">
        <v>60.152867460997918</v>
      </c>
      <c r="Q97" s="94">
        <v>57.933338787044747</v>
      </c>
      <c r="R97" s="94"/>
      <c r="S97" s="94"/>
      <c r="T97" s="94"/>
      <c r="U97" s="91"/>
      <c r="V97" s="91">
        <v>70</v>
      </c>
      <c r="W97" s="94">
        <v>5.9364665654061755</v>
      </c>
      <c r="X97" s="94">
        <v>5.7062308502286827</v>
      </c>
      <c r="Y97" s="94">
        <v>5.4949761963562587</v>
      </c>
      <c r="Z97" s="94">
        <v>5.3009800424326281</v>
      </c>
      <c r="AA97" s="94">
        <v>5.1226553744121741</v>
      </c>
      <c r="AB97" s="94"/>
      <c r="AC97" s="94"/>
      <c r="AD97" s="94"/>
      <c r="AE97" s="91"/>
      <c r="AF97" s="91">
        <v>70</v>
      </c>
      <c r="AG97" s="94">
        <v>91.194568482556562</v>
      </c>
      <c r="AH97" s="94"/>
      <c r="AI97" s="94"/>
      <c r="AJ97" s="94"/>
      <c r="AK97" s="94"/>
      <c r="AL97" s="94"/>
      <c r="AM97" s="94"/>
      <c r="AN97" s="94"/>
      <c r="AO97" s="91"/>
      <c r="AP97" s="91">
        <v>70</v>
      </c>
      <c r="AQ97" s="94">
        <v>4.7974532107489471</v>
      </c>
      <c r="AR97" s="94"/>
      <c r="AS97" s="94"/>
      <c r="AT97" s="94"/>
      <c r="AU97" s="94"/>
      <c r="AV97" s="94"/>
      <c r="AW97" s="94"/>
      <c r="AX97" s="94"/>
      <c r="AY97" s="94"/>
      <c r="AZ97" s="91">
        <v>70</v>
      </c>
      <c r="BA97" s="94">
        <v>0.4097259603150436</v>
      </c>
      <c r="BB97" s="94"/>
      <c r="BC97" s="94"/>
      <c r="BD97" s="94"/>
      <c r="BE97" s="94"/>
      <c r="BF97" s="94"/>
      <c r="BG97" s="94"/>
      <c r="BH97" s="94"/>
      <c r="BI97" s="91"/>
      <c r="BJ97" s="91">
        <v>70</v>
      </c>
      <c r="BK97" s="94">
        <v>94.811703543134342</v>
      </c>
      <c r="BL97" s="94"/>
      <c r="BM97" s="94"/>
      <c r="BN97" s="94"/>
      <c r="BO97" s="94"/>
      <c r="BP97" s="94"/>
      <c r="BQ97" s="94"/>
      <c r="BR97" s="94"/>
      <c r="BS97" s="94"/>
      <c r="BT97" s="91">
        <v>70</v>
      </c>
      <c r="BU97" s="94">
        <v>4.9877390632819383</v>
      </c>
      <c r="BV97" s="94"/>
      <c r="BW97" s="94"/>
      <c r="BX97" s="94"/>
      <c r="BY97" s="94"/>
      <c r="BZ97" s="94"/>
      <c r="CA97" s="94"/>
      <c r="CB97" s="94"/>
      <c r="CC97" s="94"/>
      <c r="CD97" s="91">
        <v>70</v>
      </c>
      <c r="CE97" s="94">
        <v>0.42597730248316762</v>
      </c>
      <c r="CF97" s="94"/>
      <c r="CG97" s="94"/>
      <c r="CH97" s="94"/>
      <c r="CI97" s="94"/>
      <c r="CJ97" s="94"/>
      <c r="CK97" s="94"/>
      <c r="CL97" s="94"/>
      <c r="CM97" s="91">
        <v>70</v>
      </c>
      <c r="CN97" s="94">
        <v>3.6171350605777861</v>
      </c>
      <c r="CO97" s="94"/>
      <c r="CP97" s="94"/>
      <c r="CQ97" s="94"/>
      <c r="CR97" s="94"/>
      <c r="CS97" s="94"/>
      <c r="CT97" s="94"/>
      <c r="CU97" s="94"/>
      <c r="CV97" s="94"/>
      <c r="CW97" s="91">
        <v>70</v>
      </c>
      <c r="CX97" s="94">
        <v>0.19028585253299077</v>
      </c>
      <c r="CY97" s="94"/>
      <c r="CZ97" s="94"/>
      <c r="DA97" s="94"/>
      <c r="DB97" s="94"/>
      <c r="DC97" s="94"/>
      <c r="DD97" s="94"/>
      <c r="DE97" s="94"/>
      <c r="DF97" s="91"/>
      <c r="DG97" s="91">
        <v>70</v>
      </c>
      <c r="DH97" s="94">
        <v>1.6251342168124037E-2</v>
      </c>
      <c r="DI97" s="94"/>
      <c r="DJ97" s="94"/>
      <c r="DK97" s="94"/>
      <c r="DL97" s="94"/>
      <c r="DM97" s="90"/>
      <c r="DN97" s="94"/>
      <c r="DO97" s="94"/>
      <c r="DP97" s="94"/>
      <c r="DQ97" s="94"/>
      <c r="DR97" s="94"/>
      <c r="DS97" s="94"/>
      <c r="DT97" s="94"/>
      <c r="DU97" s="91"/>
      <c r="DV97" s="94"/>
      <c r="DW97" s="94"/>
      <c r="DX97" s="94"/>
      <c r="DY97" s="94"/>
      <c r="DZ97" s="94"/>
      <c r="EA97" s="94"/>
      <c r="EB97" s="94"/>
      <c r="EC97" s="94"/>
      <c r="ED97" s="94"/>
      <c r="EE97" s="91"/>
      <c r="EF97" s="94"/>
      <c r="EG97" s="94"/>
      <c r="EH97" s="94"/>
      <c r="EI97" s="94"/>
      <c r="EJ97" s="94"/>
      <c r="EK97" s="94"/>
      <c r="EL97" s="94"/>
      <c r="EM97" s="94"/>
      <c r="EN97" s="91"/>
      <c r="EO97" s="91"/>
      <c r="EP97" s="94"/>
      <c r="EQ97" s="94"/>
      <c r="ER97" s="94"/>
      <c r="ES97" s="94"/>
      <c r="ET97" s="94"/>
      <c r="EU97" s="90"/>
    </row>
    <row r="98" spans="2:151">
      <c r="B98" s="91">
        <v>71</v>
      </c>
      <c r="C98" s="94">
        <v>711.67197728597932</v>
      </c>
      <c r="D98" s="94">
        <v>642.19780143007063</v>
      </c>
      <c r="E98" s="94">
        <v>582.34929542350267</v>
      </c>
      <c r="F98" s="94">
        <v>530.5336866504482</v>
      </c>
      <c r="G98" s="94">
        <v>485.45441255054556</v>
      </c>
      <c r="H98" s="94"/>
      <c r="I98" s="94"/>
      <c r="J98" s="94"/>
      <c r="K98" s="91"/>
      <c r="L98" s="91">
        <v>71</v>
      </c>
      <c r="M98" s="94">
        <v>71.891416668152615</v>
      </c>
      <c r="N98" s="94">
        <v>69.032318801670854</v>
      </c>
      <c r="O98" s="94">
        <v>66.397395062005401</v>
      </c>
      <c r="P98" s="94">
        <v>63.966695424997582</v>
      </c>
      <c r="Q98" s="94">
        <v>61.721838960681119</v>
      </c>
      <c r="R98" s="94"/>
      <c r="S98" s="94"/>
      <c r="T98" s="94"/>
      <c r="U98" s="91"/>
      <c r="V98" s="91">
        <v>71</v>
      </c>
      <c r="W98" s="94">
        <v>6.284601388538845</v>
      </c>
      <c r="X98" s="94">
        <v>6.0544812317373475</v>
      </c>
      <c r="Y98" s="94">
        <v>5.8427379778315363</v>
      </c>
      <c r="Z98" s="94">
        <v>5.6477370290081659</v>
      </c>
      <c r="AA98" s="94">
        <v>5.4679718035361313</v>
      </c>
      <c r="AB98" s="94"/>
      <c r="AC98" s="94"/>
      <c r="AD98" s="94"/>
      <c r="AE98" s="91"/>
      <c r="AF98" s="91">
        <v>71</v>
      </c>
      <c r="AG98" s="94">
        <v>91.844860073317506</v>
      </c>
      <c r="AH98" s="94"/>
      <c r="AI98" s="94"/>
      <c r="AJ98" s="94"/>
      <c r="AK98" s="94"/>
      <c r="AL98" s="94"/>
      <c r="AM98" s="94"/>
      <c r="AN98" s="94"/>
      <c r="AO98" s="91"/>
      <c r="AP98" s="91">
        <v>71</v>
      </c>
      <c r="AQ98" s="94">
        <v>4.8307437395545714</v>
      </c>
      <c r="AR98" s="94"/>
      <c r="AS98" s="94"/>
      <c r="AT98" s="94"/>
      <c r="AU98" s="94"/>
      <c r="AV98" s="94"/>
      <c r="AW98" s="94"/>
      <c r="AX98" s="94"/>
      <c r="AY98" s="94"/>
      <c r="AZ98" s="91">
        <v>71</v>
      </c>
      <c r="BA98" s="94">
        <v>0.41257570094583657</v>
      </c>
      <c r="BB98" s="94"/>
      <c r="BC98" s="94"/>
      <c r="BD98" s="94"/>
      <c r="BE98" s="94"/>
      <c r="BF98" s="94"/>
      <c r="BG98" s="94"/>
      <c r="BH98" s="94"/>
      <c r="BI98" s="91"/>
      <c r="BJ98" s="91">
        <v>71</v>
      </c>
      <c r="BK98" s="94">
        <v>94.639459016440171</v>
      </c>
      <c r="BL98" s="94"/>
      <c r="BM98" s="94"/>
      <c r="BN98" s="94"/>
      <c r="BO98" s="94"/>
      <c r="BP98" s="94"/>
      <c r="BQ98" s="94"/>
      <c r="BR98" s="94"/>
      <c r="BS98" s="94"/>
      <c r="BT98" s="91">
        <v>71</v>
      </c>
      <c r="BU98" s="94">
        <v>4.977730640490333</v>
      </c>
      <c r="BV98" s="94"/>
      <c r="BW98" s="94"/>
      <c r="BX98" s="94"/>
      <c r="BY98" s="94"/>
      <c r="BZ98" s="94"/>
      <c r="CA98" s="94"/>
      <c r="CB98" s="94"/>
      <c r="CC98" s="94"/>
      <c r="CD98" s="91">
        <v>71</v>
      </c>
      <c r="CE98" s="94">
        <v>0.42512930075426275</v>
      </c>
      <c r="CF98" s="94"/>
      <c r="CG98" s="94"/>
      <c r="CH98" s="94"/>
      <c r="CI98" s="94"/>
      <c r="CJ98" s="94"/>
      <c r="CK98" s="94"/>
      <c r="CL98" s="94"/>
      <c r="CM98" s="91">
        <v>71</v>
      </c>
      <c r="CN98" s="94">
        <v>2.7945989431226659</v>
      </c>
      <c r="CO98" s="94"/>
      <c r="CP98" s="94"/>
      <c r="CQ98" s="94"/>
      <c r="CR98" s="94"/>
      <c r="CS98" s="94"/>
      <c r="CT98" s="94"/>
      <c r="CU98" s="94"/>
      <c r="CV98" s="94"/>
      <c r="CW98" s="91">
        <v>71</v>
      </c>
      <c r="CX98" s="94">
        <v>0.14698690093576197</v>
      </c>
      <c r="CY98" s="94"/>
      <c r="CZ98" s="94"/>
      <c r="DA98" s="94"/>
      <c r="DB98" s="94"/>
      <c r="DC98" s="94"/>
      <c r="DD98" s="94"/>
      <c r="DE98" s="94"/>
      <c r="DF98" s="91"/>
      <c r="DG98" s="91">
        <v>71</v>
      </c>
      <c r="DH98" s="94">
        <v>1.2553599808426179E-2</v>
      </c>
      <c r="DI98" s="94"/>
      <c r="DJ98" s="94"/>
      <c r="DK98" s="94"/>
      <c r="DL98" s="94"/>
      <c r="DM98" s="90"/>
      <c r="DN98" s="94"/>
      <c r="DO98" s="94"/>
      <c r="DP98" s="94"/>
      <c r="DQ98" s="94"/>
      <c r="DR98" s="94"/>
      <c r="DS98" s="94"/>
      <c r="DT98" s="94"/>
      <c r="DU98" s="91"/>
      <c r="DV98" s="94"/>
      <c r="DW98" s="94"/>
      <c r="DX98" s="94"/>
      <c r="DY98" s="94"/>
      <c r="DZ98" s="94"/>
      <c r="EA98" s="94"/>
      <c r="EB98" s="94"/>
      <c r="EC98" s="94"/>
      <c r="ED98" s="94"/>
      <c r="EE98" s="91"/>
      <c r="EF98" s="94"/>
      <c r="EG98" s="94"/>
      <c r="EH98" s="94"/>
      <c r="EI98" s="94"/>
      <c r="EJ98" s="94"/>
      <c r="EK98" s="94"/>
      <c r="EL98" s="94"/>
      <c r="EM98" s="94"/>
      <c r="EN98" s="91"/>
      <c r="EO98" s="91"/>
      <c r="EP98" s="94"/>
      <c r="EQ98" s="94"/>
      <c r="ER98" s="94"/>
      <c r="ES98" s="94"/>
      <c r="ET98" s="94"/>
      <c r="EU98" s="90"/>
    </row>
    <row r="99" spans="2:151">
      <c r="B99" s="91">
        <v>72</v>
      </c>
      <c r="C99" s="94">
        <v>722.97727672507017</v>
      </c>
      <c r="D99" s="94">
        <v>655.39014014808822</v>
      </c>
      <c r="E99" s="94">
        <v>596.84846224767705</v>
      </c>
      <c r="F99" s="94">
        <v>545.90001632283361</v>
      </c>
      <c r="G99" s="94">
        <v>501.35533727820359</v>
      </c>
      <c r="H99" s="94"/>
      <c r="I99" s="94"/>
      <c r="J99" s="94"/>
      <c r="K99" s="91"/>
      <c r="L99" s="91">
        <v>72</v>
      </c>
      <c r="M99" s="94">
        <v>76.013946925670936</v>
      </c>
      <c r="N99" s="94">
        <v>73.147393674258339</v>
      </c>
      <c r="O99" s="94">
        <v>70.497946016984315</v>
      </c>
      <c r="P99" s="94">
        <v>68.046690232655308</v>
      </c>
      <c r="Q99" s="94">
        <v>65.776192448435452</v>
      </c>
      <c r="R99" s="94"/>
      <c r="S99" s="94"/>
      <c r="T99" s="94"/>
      <c r="U99" s="91"/>
      <c r="V99" s="91">
        <v>72</v>
      </c>
      <c r="W99" s="94">
        <v>6.658324029275696</v>
      </c>
      <c r="X99" s="94">
        <v>6.4283368649260426</v>
      </c>
      <c r="Y99" s="94">
        <v>6.2161285660542562</v>
      </c>
      <c r="Z99" s="94">
        <v>6.0201494559605235</v>
      </c>
      <c r="AA99" s="94">
        <v>5.8389706154010454</v>
      </c>
      <c r="AB99" s="94"/>
      <c r="AC99" s="94"/>
      <c r="AD99" s="94"/>
      <c r="AE99" s="91"/>
      <c r="AF99" s="91">
        <v>72</v>
      </c>
      <c r="AG99" s="94">
        <v>92.390287270145876</v>
      </c>
      <c r="AH99" s="94"/>
      <c r="AI99" s="94"/>
      <c r="AJ99" s="94"/>
      <c r="AK99" s="94"/>
      <c r="AL99" s="94"/>
      <c r="AM99" s="94"/>
      <c r="AN99" s="94"/>
      <c r="AO99" s="91"/>
      <c r="AP99" s="91">
        <v>72</v>
      </c>
      <c r="AQ99" s="94">
        <v>4.8587172850866169</v>
      </c>
      <c r="AR99" s="94"/>
      <c r="AS99" s="94"/>
      <c r="AT99" s="94"/>
      <c r="AU99" s="94"/>
      <c r="AV99" s="94"/>
      <c r="AW99" s="94"/>
      <c r="AX99" s="94"/>
      <c r="AY99" s="94"/>
      <c r="AZ99" s="91">
        <v>72</v>
      </c>
      <c r="BA99" s="94">
        <v>0.41497036655167979</v>
      </c>
      <c r="BB99" s="94"/>
      <c r="BC99" s="94"/>
      <c r="BD99" s="94"/>
      <c r="BE99" s="94"/>
      <c r="BF99" s="94"/>
      <c r="BG99" s="94"/>
      <c r="BH99" s="94"/>
      <c r="BI99" s="91"/>
      <c r="BJ99" s="91">
        <v>72</v>
      </c>
      <c r="BK99" s="94">
        <v>94.506382876291468</v>
      </c>
      <c r="BL99" s="94"/>
      <c r="BM99" s="94"/>
      <c r="BN99" s="94"/>
      <c r="BO99" s="94"/>
      <c r="BP99" s="94"/>
      <c r="BQ99" s="94"/>
      <c r="BR99" s="94"/>
      <c r="BS99" s="94"/>
      <c r="BT99" s="91">
        <v>72</v>
      </c>
      <c r="BU99" s="94">
        <v>4.9700007392489862</v>
      </c>
      <c r="BV99" s="94"/>
      <c r="BW99" s="94"/>
      <c r="BX99" s="94"/>
      <c r="BY99" s="94"/>
      <c r="BZ99" s="94"/>
      <c r="CA99" s="94"/>
      <c r="CB99" s="94"/>
      <c r="CC99" s="94"/>
      <c r="CD99" s="91">
        <v>72</v>
      </c>
      <c r="CE99" s="94">
        <v>0.42447479602458588</v>
      </c>
      <c r="CF99" s="94"/>
      <c r="CG99" s="94"/>
      <c r="CH99" s="94"/>
      <c r="CI99" s="94"/>
      <c r="CJ99" s="94"/>
      <c r="CK99" s="94"/>
      <c r="CL99" s="94"/>
      <c r="CM99" s="91">
        <v>72</v>
      </c>
      <c r="CN99" s="94">
        <v>2.1160956061455924</v>
      </c>
      <c r="CO99" s="94"/>
      <c r="CP99" s="94"/>
      <c r="CQ99" s="94"/>
      <c r="CR99" s="94"/>
      <c r="CS99" s="94"/>
      <c r="CT99" s="94"/>
      <c r="CU99" s="94"/>
      <c r="CV99" s="94"/>
      <c r="CW99" s="91">
        <v>72</v>
      </c>
      <c r="CX99" s="94">
        <v>0.11128345416236952</v>
      </c>
      <c r="CY99" s="94"/>
      <c r="CZ99" s="94"/>
      <c r="DA99" s="94"/>
      <c r="DB99" s="94"/>
      <c r="DC99" s="94"/>
      <c r="DD99" s="94"/>
      <c r="DE99" s="94"/>
      <c r="DF99" s="91"/>
      <c r="DG99" s="91">
        <v>72</v>
      </c>
      <c r="DH99" s="94">
        <v>9.5044294729060997E-3</v>
      </c>
      <c r="DI99" s="94"/>
      <c r="DJ99" s="94"/>
      <c r="DK99" s="94"/>
      <c r="DL99" s="94"/>
      <c r="DM99" s="90"/>
      <c r="DN99" s="94"/>
      <c r="DO99" s="94"/>
      <c r="DP99" s="94"/>
      <c r="DQ99" s="94"/>
      <c r="DR99" s="94"/>
      <c r="DS99" s="94"/>
      <c r="DT99" s="94"/>
      <c r="DU99" s="91"/>
      <c r="DV99" s="94"/>
      <c r="DW99" s="94"/>
      <c r="DX99" s="94"/>
      <c r="DY99" s="94"/>
      <c r="DZ99" s="94"/>
      <c r="EA99" s="94"/>
      <c r="EB99" s="94"/>
      <c r="EC99" s="94"/>
      <c r="ED99" s="94"/>
      <c r="EE99" s="91"/>
      <c r="EF99" s="94"/>
      <c r="EG99" s="94"/>
      <c r="EH99" s="94"/>
      <c r="EI99" s="94"/>
      <c r="EJ99" s="94"/>
      <c r="EK99" s="94"/>
      <c r="EL99" s="94"/>
      <c r="EM99" s="94"/>
      <c r="EN99" s="91"/>
      <c r="EO99" s="91"/>
      <c r="EP99" s="94"/>
      <c r="EQ99" s="94"/>
      <c r="ER99" s="94"/>
      <c r="ES99" s="94"/>
      <c r="ET99" s="94"/>
      <c r="EU99" s="90"/>
    </row>
    <row r="100" spans="2:151">
      <c r="B100" s="91">
        <v>73</v>
      </c>
      <c r="C100" s="94">
        <v>734.13293815780162</v>
      </c>
      <c r="D100" s="94">
        <v>668.47054386514344</v>
      </c>
      <c r="E100" s="94">
        <v>611.29019730630637</v>
      </c>
      <c r="F100" s="94">
        <v>561.27159135074999</v>
      </c>
      <c r="G100" s="94">
        <v>517.32668719233948</v>
      </c>
      <c r="H100" s="94"/>
      <c r="I100" s="94"/>
      <c r="J100" s="94"/>
      <c r="K100" s="91"/>
      <c r="L100" s="91">
        <v>73</v>
      </c>
      <c r="M100" s="94">
        <v>80.425580414955675</v>
      </c>
      <c r="N100" s="94">
        <v>77.550893465154147</v>
      </c>
      <c r="O100" s="94">
        <v>74.886346608357044</v>
      </c>
      <c r="P100" s="94">
        <v>72.414025283365589</v>
      </c>
      <c r="Q100" s="94">
        <v>70.117408747933681</v>
      </c>
      <c r="R100" s="94"/>
      <c r="S100" s="94"/>
      <c r="T100" s="94"/>
      <c r="U100" s="91"/>
      <c r="V100" s="91">
        <v>73</v>
      </c>
      <c r="W100" s="94">
        <v>7.059920505801581</v>
      </c>
      <c r="X100" s="94">
        <v>6.8300703802484959</v>
      </c>
      <c r="Y100" s="94">
        <v>6.6174084089641028</v>
      </c>
      <c r="Z100" s="94">
        <v>6.4204668219212424</v>
      </c>
      <c r="AA100" s="94">
        <v>6.2378916065748955</v>
      </c>
      <c r="AB100" s="94"/>
      <c r="AC100" s="94"/>
      <c r="AD100" s="94"/>
      <c r="AE100" s="91"/>
      <c r="AF100" s="91">
        <v>73</v>
      </c>
      <c r="AG100" s="94">
        <v>92.838234948761666</v>
      </c>
      <c r="AH100" s="94"/>
      <c r="AI100" s="94"/>
      <c r="AJ100" s="94"/>
      <c r="AK100" s="94"/>
      <c r="AL100" s="94"/>
      <c r="AM100" s="94"/>
      <c r="AN100" s="94"/>
      <c r="AO100" s="91"/>
      <c r="AP100" s="91">
        <v>73</v>
      </c>
      <c r="AQ100" s="94">
        <v>4.8817311713122926</v>
      </c>
      <c r="AR100" s="94"/>
      <c r="AS100" s="94"/>
      <c r="AT100" s="94"/>
      <c r="AU100" s="94"/>
      <c r="AV100" s="94"/>
      <c r="AW100" s="94"/>
      <c r="AX100" s="94"/>
      <c r="AY100" s="94"/>
      <c r="AZ100" s="91">
        <v>73</v>
      </c>
      <c r="BA100" s="94">
        <v>0.41694051028054918</v>
      </c>
      <c r="BB100" s="94"/>
      <c r="BC100" s="94"/>
      <c r="BD100" s="94"/>
      <c r="BE100" s="94"/>
      <c r="BF100" s="94"/>
      <c r="BG100" s="94"/>
      <c r="BH100" s="94"/>
      <c r="BI100" s="91"/>
      <c r="BJ100" s="91">
        <v>73</v>
      </c>
      <c r="BK100" s="94">
        <v>94.405616418855971</v>
      </c>
      <c r="BL100" s="94"/>
      <c r="BM100" s="94"/>
      <c r="BN100" s="94"/>
      <c r="BO100" s="94"/>
      <c r="BP100" s="94"/>
      <c r="BQ100" s="94"/>
      <c r="BR100" s="94"/>
      <c r="BS100" s="94"/>
      <c r="BT100" s="91">
        <v>73</v>
      </c>
      <c r="BU100" s="94">
        <v>4.9641490994872477</v>
      </c>
      <c r="BV100" s="94"/>
      <c r="BW100" s="94"/>
      <c r="BX100" s="94"/>
      <c r="BY100" s="94"/>
      <c r="BZ100" s="94"/>
      <c r="CA100" s="94"/>
      <c r="CB100" s="94"/>
      <c r="CC100" s="94"/>
      <c r="CD100" s="91">
        <v>73</v>
      </c>
      <c r="CE100" s="94">
        <v>0.42397968794593749</v>
      </c>
      <c r="CF100" s="94"/>
      <c r="CG100" s="94"/>
      <c r="CH100" s="94"/>
      <c r="CI100" s="94"/>
      <c r="CJ100" s="94"/>
      <c r="CK100" s="94"/>
      <c r="CL100" s="94"/>
      <c r="CM100" s="91">
        <v>73</v>
      </c>
      <c r="CN100" s="94">
        <v>1.5673814700942996</v>
      </c>
      <c r="CO100" s="94"/>
      <c r="CP100" s="94"/>
      <c r="CQ100" s="94"/>
      <c r="CR100" s="94"/>
      <c r="CS100" s="94"/>
      <c r="CT100" s="94"/>
      <c r="CU100" s="94"/>
      <c r="CV100" s="94"/>
      <c r="CW100" s="91">
        <v>73</v>
      </c>
      <c r="CX100" s="94">
        <v>8.2417928174954927E-2</v>
      </c>
      <c r="CY100" s="94"/>
      <c r="CZ100" s="94"/>
      <c r="DA100" s="94"/>
      <c r="DB100" s="94"/>
      <c r="DC100" s="94"/>
      <c r="DD100" s="94"/>
      <c r="DE100" s="94"/>
      <c r="DF100" s="91"/>
      <c r="DG100" s="91">
        <v>73</v>
      </c>
      <c r="DH100" s="94">
        <v>7.0391776653882998E-3</v>
      </c>
      <c r="DI100" s="94"/>
      <c r="DJ100" s="94"/>
      <c r="DK100" s="94"/>
      <c r="DL100" s="94"/>
      <c r="DM100" s="90"/>
      <c r="DN100" s="94"/>
      <c r="DO100" s="94"/>
      <c r="DP100" s="94"/>
      <c r="DQ100" s="94"/>
      <c r="DR100" s="94"/>
      <c r="DS100" s="94"/>
      <c r="DT100" s="94"/>
      <c r="DU100" s="91"/>
      <c r="DV100" s="94"/>
      <c r="DW100" s="94"/>
      <c r="DX100" s="94"/>
      <c r="DY100" s="94"/>
      <c r="DZ100" s="94"/>
      <c r="EA100" s="94"/>
      <c r="EB100" s="94"/>
      <c r="EC100" s="94"/>
      <c r="ED100" s="94"/>
      <c r="EE100" s="91"/>
      <c r="EF100" s="94"/>
      <c r="EG100" s="94"/>
      <c r="EH100" s="94"/>
      <c r="EI100" s="94"/>
      <c r="EJ100" s="94"/>
      <c r="EK100" s="94"/>
      <c r="EL100" s="94"/>
      <c r="EM100" s="94"/>
      <c r="EN100" s="91"/>
      <c r="EO100" s="91"/>
      <c r="EP100" s="94"/>
      <c r="EQ100" s="94"/>
      <c r="ER100" s="94"/>
      <c r="ES100" s="94"/>
      <c r="ET100" s="94"/>
      <c r="EU100" s="90"/>
    </row>
    <row r="101" spans="2:151">
      <c r="B101" s="91">
        <v>74</v>
      </c>
      <c r="C101" s="94">
        <v>745.12066394488306</v>
      </c>
      <c r="D101" s="94">
        <v>681.41463545099646</v>
      </c>
      <c r="E101" s="94">
        <v>625.64516160660696</v>
      </c>
      <c r="F101" s="94">
        <v>576.61535303593178</v>
      </c>
      <c r="G101" s="94">
        <v>533.33289317759591</v>
      </c>
      <c r="H101" s="94"/>
      <c r="I101" s="94"/>
      <c r="J101" s="94"/>
      <c r="K101" s="91"/>
      <c r="L101" s="91">
        <v>74</v>
      </c>
      <c r="M101" s="94">
        <v>85.148305649038662</v>
      </c>
      <c r="N101" s="94">
        <v>82.264467003230664</v>
      </c>
      <c r="O101" s="94">
        <v>79.583923293289985</v>
      </c>
      <c r="P101" s="94">
        <v>77.089722366801595</v>
      </c>
      <c r="Q101" s="94">
        <v>74.766222917293049</v>
      </c>
      <c r="R101" s="94"/>
      <c r="S101" s="94"/>
      <c r="T101" s="94"/>
      <c r="U101" s="91"/>
      <c r="V101" s="91">
        <v>74</v>
      </c>
      <c r="W101" s="94">
        <v>7.4917568264360339</v>
      </c>
      <c r="X101" s="94">
        <v>7.2620228104839404</v>
      </c>
      <c r="Y101" s="94">
        <v>7.0488948161187954</v>
      </c>
      <c r="Z101" s="94">
        <v>6.8509840068103296</v>
      </c>
      <c r="AA101" s="94">
        <v>6.6670085491032696</v>
      </c>
      <c r="AB101" s="94"/>
      <c r="AC101" s="94"/>
      <c r="AD101" s="94"/>
      <c r="AE101" s="91"/>
      <c r="AF101" s="91">
        <v>74</v>
      </c>
      <c r="AG101" s="94">
        <v>93.197776212660628</v>
      </c>
      <c r="AH101" s="94"/>
      <c r="AI101" s="94"/>
      <c r="AJ101" s="94"/>
      <c r="AK101" s="94"/>
      <c r="AL101" s="94"/>
      <c r="AM101" s="94"/>
      <c r="AN101" s="94"/>
      <c r="AO101" s="91"/>
      <c r="AP101" s="91">
        <v>74</v>
      </c>
      <c r="AQ101" s="94">
        <v>4.9002331332579061</v>
      </c>
      <c r="AR101" s="94"/>
      <c r="AS101" s="94"/>
      <c r="AT101" s="94"/>
      <c r="AU101" s="94"/>
      <c r="AV101" s="94"/>
      <c r="AW101" s="94"/>
      <c r="AX101" s="94"/>
      <c r="AY101" s="94"/>
      <c r="AZ101" s="91">
        <v>74</v>
      </c>
      <c r="BA101" s="94">
        <v>0.41852443432973535</v>
      </c>
      <c r="BB101" s="94"/>
      <c r="BC101" s="94"/>
      <c r="BD101" s="94"/>
      <c r="BE101" s="94"/>
      <c r="BF101" s="94"/>
      <c r="BG101" s="94"/>
      <c r="BH101" s="94"/>
      <c r="BI101" s="91"/>
      <c r="BJ101" s="91">
        <v>74</v>
      </c>
      <c r="BK101" s="94">
        <v>94.330979205994339</v>
      </c>
      <c r="BL101" s="94"/>
      <c r="BM101" s="94"/>
      <c r="BN101" s="94"/>
      <c r="BO101" s="94"/>
      <c r="BP101" s="94"/>
      <c r="BQ101" s="94"/>
      <c r="BR101" s="94"/>
      <c r="BS101" s="94"/>
      <c r="BT101" s="91">
        <v>74</v>
      </c>
      <c r="BU101" s="94">
        <v>4.9598156585101183</v>
      </c>
      <c r="BV101" s="94"/>
      <c r="BW101" s="94"/>
      <c r="BX101" s="94"/>
      <c r="BY101" s="94"/>
      <c r="BZ101" s="94"/>
      <c r="CA101" s="94"/>
      <c r="CB101" s="94"/>
      <c r="CC101" s="94"/>
      <c r="CD101" s="91">
        <v>74</v>
      </c>
      <c r="CE101" s="94">
        <v>0.42361332336806978</v>
      </c>
      <c r="CF101" s="94"/>
      <c r="CG101" s="94"/>
      <c r="CH101" s="94"/>
      <c r="CI101" s="94"/>
      <c r="CJ101" s="94"/>
      <c r="CK101" s="94"/>
      <c r="CL101" s="94"/>
      <c r="CM101" s="91">
        <v>74</v>
      </c>
      <c r="CN101" s="94">
        <v>1.1332029933337078</v>
      </c>
      <c r="CO101" s="94"/>
      <c r="CP101" s="94"/>
      <c r="CQ101" s="94"/>
      <c r="CR101" s="94"/>
      <c r="CS101" s="94"/>
      <c r="CT101" s="94"/>
      <c r="CU101" s="94"/>
      <c r="CV101" s="94"/>
      <c r="CW101" s="91">
        <v>74</v>
      </c>
      <c r="CX101" s="94">
        <v>5.9582525252212193E-2</v>
      </c>
      <c r="CY101" s="94"/>
      <c r="CZ101" s="94"/>
      <c r="DA101" s="94"/>
      <c r="DB101" s="94"/>
      <c r="DC101" s="94"/>
      <c r="DD101" s="94"/>
      <c r="DE101" s="94"/>
      <c r="DF101" s="91"/>
      <c r="DG101" s="91">
        <v>74</v>
      </c>
      <c r="DH101" s="94">
        <v>5.0888890383344182E-3</v>
      </c>
      <c r="DI101" s="94"/>
      <c r="DJ101" s="94"/>
      <c r="DK101" s="94"/>
      <c r="DL101" s="94"/>
      <c r="DM101" s="90"/>
      <c r="DN101" s="94"/>
      <c r="DO101" s="94"/>
      <c r="DP101" s="94"/>
      <c r="DQ101" s="94"/>
      <c r="DR101" s="94"/>
      <c r="DS101" s="94"/>
      <c r="DT101" s="94"/>
      <c r="DU101" s="91"/>
      <c r="DV101" s="94"/>
      <c r="DW101" s="94"/>
      <c r="DX101" s="94"/>
      <c r="DY101" s="94"/>
      <c r="DZ101" s="94"/>
      <c r="EA101" s="94"/>
      <c r="EB101" s="94"/>
      <c r="EC101" s="94"/>
      <c r="ED101" s="94"/>
      <c r="EE101" s="91"/>
      <c r="EF101" s="94"/>
      <c r="EG101" s="94"/>
      <c r="EH101" s="94"/>
      <c r="EI101" s="94"/>
      <c r="EJ101" s="94"/>
      <c r="EK101" s="94"/>
      <c r="EL101" s="94"/>
      <c r="EM101" s="94"/>
      <c r="EN101" s="91"/>
      <c r="EO101" s="91"/>
      <c r="EP101" s="94"/>
      <c r="EQ101" s="94"/>
      <c r="ER101" s="94"/>
      <c r="ES101" s="94"/>
      <c r="ET101" s="94"/>
      <c r="EU101" s="90"/>
    </row>
    <row r="102" spans="2:151">
      <c r="B102" s="91">
        <v>75</v>
      </c>
      <c r="C102" s="94">
        <v>755.92721178697309</v>
      </c>
      <c r="D102" s="94">
        <v>694.20402787893124</v>
      </c>
      <c r="E102" s="94">
        <v>639.89066401930984</v>
      </c>
      <c r="F102" s="94">
        <v>591.9053348973332</v>
      </c>
      <c r="G102" s="94">
        <v>549.34576514554556</v>
      </c>
      <c r="H102" s="94"/>
      <c r="I102" s="94"/>
      <c r="J102" s="94"/>
      <c r="K102" s="91"/>
      <c r="L102" s="91">
        <v>75</v>
      </c>
      <c r="M102" s="94">
        <v>90.207915400514963</v>
      </c>
      <c r="N102" s="94">
        <v>87.313625268580964</v>
      </c>
      <c r="O102" s="94">
        <v>84.615923433191497</v>
      </c>
      <c r="P102" s="94">
        <v>82.098783506022031</v>
      </c>
      <c r="Q102" s="94">
        <v>79.747409922338264</v>
      </c>
      <c r="R102" s="94"/>
      <c r="S102" s="94"/>
      <c r="T102" s="94"/>
      <c r="U102" s="91"/>
      <c r="V102" s="91">
        <v>75</v>
      </c>
      <c r="W102" s="94">
        <v>7.956616281376288</v>
      </c>
      <c r="X102" s="94">
        <v>7.7269584084914262</v>
      </c>
      <c r="Y102" s="94">
        <v>7.5133343803727337</v>
      </c>
      <c r="Z102" s="94">
        <v>7.3144313379958712</v>
      </c>
      <c r="AA102" s="94">
        <v>7.1290369075276958</v>
      </c>
      <c r="AB102" s="94"/>
      <c r="AC102" s="94"/>
      <c r="AD102" s="94"/>
      <c r="AE102" s="91"/>
      <c r="AF102" s="91">
        <v>75</v>
      </c>
      <c r="AG102" s="94">
        <v>93.479166460014</v>
      </c>
      <c r="AH102" s="94"/>
      <c r="AI102" s="94"/>
      <c r="AJ102" s="94"/>
      <c r="AK102" s="94"/>
      <c r="AL102" s="94"/>
      <c r="AM102" s="94"/>
      <c r="AN102" s="94"/>
      <c r="AO102" s="91"/>
      <c r="AP102" s="91">
        <v>75</v>
      </c>
      <c r="AQ102" s="94">
        <v>4.9147354802502772</v>
      </c>
      <c r="AR102" s="94"/>
      <c r="AS102" s="94"/>
      <c r="AT102" s="94"/>
      <c r="AU102" s="94"/>
      <c r="AV102" s="94"/>
      <c r="AW102" s="94"/>
      <c r="AX102" s="94"/>
      <c r="AY102" s="94"/>
      <c r="AZ102" s="91">
        <v>75</v>
      </c>
      <c r="BA102" s="94">
        <v>0.41976597718470204</v>
      </c>
      <c r="BB102" s="94"/>
      <c r="BC102" s="94"/>
      <c r="BD102" s="94"/>
      <c r="BE102" s="94"/>
      <c r="BF102" s="94"/>
      <c r="BG102" s="94"/>
      <c r="BH102" s="94"/>
      <c r="BI102" s="91"/>
      <c r="BJ102" s="91">
        <v>75</v>
      </c>
      <c r="BK102" s="94">
        <v>94.277017158692729</v>
      </c>
      <c r="BL102" s="94"/>
      <c r="BM102" s="94"/>
      <c r="BN102" s="94"/>
      <c r="BO102" s="94"/>
      <c r="BP102" s="94"/>
      <c r="BQ102" s="94"/>
      <c r="BR102" s="94"/>
      <c r="BS102" s="94"/>
      <c r="BT102" s="91">
        <v>75</v>
      </c>
      <c r="BU102" s="94">
        <v>4.9566830637090593</v>
      </c>
      <c r="BV102" s="94"/>
      <c r="BW102" s="94"/>
      <c r="BX102" s="94"/>
      <c r="BY102" s="94"/>
      <c r="BZ102" s="94"/>
      <c r="CA102" s="94"/>
      <c r="CB102" s="94"/>
      <c r="CC102" s="94"/>
      <c r="CD102" s="91">
        <v>75</v>
      </c>
      <c r="CE102" s="94">
        <v>0.42334870680094899</v>
      </c>
      <c r="CF102" s="94"/>
      <c r="CG102" s="94"/>
      <c r="CH102" s="94"/>
      <c r="CI102" s="94"/>
      <c r="CJ102" s="94"/>
      <c r="CK102" s="94"/>
      <c r="CL102" s="94"/>
      <c r="CM102" s="91">
        <v>75</v>
      </c>
      <c r="CN102" s="94">
        <v>0.79785069867872238</v>
      </c>
      <c r="CO102" s="94"/>
      <c r="CP102" s="94"/>
      <c r="CQ102" s="94"/>
      <c r="CR102" s="94"/>
      <c r="CS102" s="94"/>
      <c r="CT102" s="94"/>
      <c r="CU102" s="94"/>
      <c r="CV102" s="94"/>
      <c r="CW102" s="91">
        <v>75</v>
      </c>
      <c r="CX102" s="94">
        <v>4.1947583458781759E-2</v>
      </c>
      <c r="CY102" s="94"/>
      <c r="CZ102" s="94"/>
      <c r="DA102" s="94"/>
      <c r="DB102" s="94"/>
      <c r="DC102" s="94"/>
      <c r="DD102" s="94"/>
      <c r="DE102" s="94"/>
      <c r="DF102" s="91"/>
      <c r="DG102" s="91">
        <v>75</v>
      </c>
      <c r="DH102" s="94">
        <v>3.5827296162469547E-3</v>
      </c>
      <c r="DI102" s="94"/>
      <c r="DJ102" s="94"/>
      <c r="DK102" s="94"/>
      <c r="DL102" s="94"/>
      <c r="DM102" s="90"/>
      <c r="DN102" s="94"/>
      <c r="DO102" s="94"/>
      <c r="DP102" s="94"/>
      <c r="DQ102" s="94"/>
      <c r="DR102" s="94"/>
      <c r="DS102" s="94"/>
      <c r="DT102" s="94"/>
      <c r="DU102" s="91"/>
      <c r="DV102" s="94"/>
      <c r="DW102" s="94"/>
      <c r="DX102" s="94"/>
      <c r="DY102" s="94"/>
      <c r="DZ102" s="94"/>
      <c r="EA102" s="94"/>
      <c r="EB102" s="94"/>
      <c r="EC102" s="94"/>
      <c r="ED102" s="94"/>
      <c r="EE102" s="91"/>
      <c r="EF102" s="94"/>
      <c r="EG102" s="94"/>
      <c r="EH102" s="94"/>
      <c r="EI102" s="94"/>
      <c r="EJ102" s="94"/>
      <c r="EK102" s="94"/>
      <c r="EL102" s="94"/>
      <c r="EM102" s="94"/>
      <c r="EN102" s="91"/>
      <c r="EO102" s="91"/>
      <c r="EP102" s="94"/>
      <c r="EQ102" s="94"/>
      <c r="ER102" s="94"/>
      <c r="ES102" s="94"/>
      <c r="ET102" s="94"/>
      <c r="EU102" s="90"/>
    </row>
    <row r="103" spans="2:151">
      <c r="B103" s="91">
        <v>76</v>
      </c>
      <c r="C103" s="94">
        <v>766.53733677667856</v>
      </c>
      <c r="D103" s="94">
        <v>706.81758188796334</v>
      </c>
      <c r="E103" s="94">
        <v>654.00047229351378</v>
      </c>
      <c r="F103" s="94">
        <v>607.11122353014491</v>
      </c>
      <c r="G103" s="94">
        <v>565.33196631131079</v>
      </c>
      <c r="H103" s="94"/>
      <c r="I103" s="94"/>
      <c r="J103" s="94"/>
      <c r="K103" s="91"/>
      <c r="L103" s="91">
        <v>76</v>
      </c>
      <c r="M103" s="94">
        <v>95.631266640792475</v>
      </c>
      <c r="N103" s="94">
        <v>92.724835909795033</v>
      </c>
      <c r="O103" s="94">
        <v>90.008445501241212</v>
      </c>
      <c r="P103" s="94">
        <v>87.466958324252502</v>
      </c>
      <c r="Q103" s="94">
        <v>85.086390942549755</v>
      </c>
      <c r="R103" s="94"/>
      <c r="S103" s="94"/>
      <c r="T103" s="94"/>
      <c r="U103" s="91"/>
      <c r="V103" s="91">
        <v>76</v>
      </c>
      <c r="W103" s="94">
        <v>8.4574631026750868</v>
      </c>
      <c r="X103" s="94">
        <v>8.2278125268775835</v>
      </c>
      <c r="Y103" s="94">
        <v>8.0136350810711861</v>
      </c>
      <c r="Z103" s="94">
        <v>7.813690952685274</v>
      </c>
      <c r="AA103" s="94">
        <v>7.6268345245660782</v>
      </c>
      <c r="AB103" s="94"/>
      <c r="AC103" s="94"/>
      <c r="AD103" s="94"/>
      <c r="AE103" s="91"/>
      <c r="AF103" s="91">
        <v>76</v>
      </c>
      <c r="AG103" s="94">
        <v>93.693378492180216</v>
      </c>
      <c r="AH103" s="94"/>
      <c r="AI103" s="94"/>
      <c r="AJ103" s="94"/>
      <c r="AK103" s="94"/>
      <c r="AL103" s="94"/>
      <c r="AM103" s="94"/>
      <c r="AN103" s="94"/>
      <c r="AO103" s="91"/>
      <c r="AP103" s="91">
        <v>76</v>
      </c>
      <c r="AQ103" s="94">
        <v>4.9257912093246006</v>
      </c>
      <c r="AR103" s="94"/>
      <c r="AS103" s="94"/>
      <c r="AT103" s="94"/>
      <c r="AU103" s="94"/>
      <c r="AV103" s="94"/>
      <c r="AW103" s="94"/>
      <c r="AX103" s="94"/>
      <c r="AY103" s="94"/>
      <c r="AZ103" s="91">
        <v>76</v>
      </c>
      <c r="BA103" s="94">
        <v>0.42071246737571544</v>
      </c>
      <c r="BB103" s="94"/>
      <c r="BC103" s="94"/>
      <c r="BD103" s="94"/>
      <c r="BE103" s="94"/>
      <c r="BF103" s="94"/>
      <c r="BG103" s="94"/>
      <c r="BH103" s="94"/>
      <c r="BI103" s="91"/>
      <c r="BJ103" s="91">
        <v>76</v>
      </c>
      <c r="BK103" s="94">
        <v>94.239024268279451</v>
      </c>
      <c r="BL103" s="94"/>
      <c r="BM103" s="94"/>
      <c r="BN103" s="94"/>
      <c r="BO103" s="94"/>
      <c r="BP103" s="94"/>
      <c r="BQ103" s="94"/>
      <c r="BR103" s="94"/>
      <c r="BS103" s="94"/>
      <c r="BT103" s="91">
        <v>76</v>
      </c>
      <c r="BU103" s="94">
        <v>4.9544777313667003</v>
      </c>
      <c r="BV103" s="94"/>
      <c r="BW103" s="94"/>
      <c r="BX103" s="94"/>
      <c r="BY103" s="94"/>
      <c r="BZ103" s="94"/>
      <c r="CA103" s="94"/>
      <c r="CB103" s="94"/>
      <c r="CC103" s="94"/>
      <c r="CD103" s="91">
        <v>76</v>
      </c>
      <c r="CE103" s="94">
        <v>0.42316258695161485</v>
      </c>
      <c r="CF103" s="94"/>
      <c r="CG103" s="94"/>
      <c r="CH103" s="94"/>
      <c r="CI103" s="94"/>
      <c r="CJ103" s="94"/>
      <c r="CK103" s="94"/>
      <c r="CL103" s="94"/>
      <c r="CM103" s="91">
        <v>76</v>
      </c>
      <c r="CN103" s="94">
        <v>0.54564577609923059</v>
      </c>
      <c r="CO103" s="94"/>
      <c r="CP103" s="94"/>
      <c r="CQ103" s="94"/>
      <c r="CR103" s="94"/>
      <c r="CS103" s="94"/>
      <c r="CT103" s="94"/>
      <c r="CU103" s="94"/>
      <c r="CV103" s="94"/>
      <c r="CW103" s="91">
        <v>76</v>
      </c>
      <c r="CX103" s="94">
        <v>2.8686522042099396E-2</v>
      </c>
      <c r="CY103" s="94"/>
      <c r="CZ103" s="94"/>
      <c r="DA103" s="94"/>
      <c r="DB103" s="94"/>
      <c r="DC103" s="94"/>
      <c r="DD103" s="94"/>
      <c r="DE103" s="94"/>
      <c r="DF103" s="91"/>
      <c r="DG103" s="91">
        <v>76</v>
      </c>
      <c r="DH103" s="94">
        <v>2.4501195758994208E-3</v>
      </c>
      <c r="DI103" s="94"/>
      <c r="DJ103" s="94"/>
      <c r="DK103" s="94"/>
      <c r="DL103" s="94"/>
      <c r="DM103" s="90"/>
      <c r="DN103" s="94"/>
      <c r="DO103" s="94"/>
      <c r="DP103" s="94"/>
      <c r="DQ103" s="94"/>
      <c r="DR103" s="94"/>
      <c r="DS103" s="94"/>
      <c r="DT103" s="94"/>
      <c r="DU103" s="91"/>
      <c r="DV103" s="94"/>
      <c r="DW103" s="94"/>
      <c r="DX103" s="94"/>
      <c r="DY103" s="94"/>
      <c r="DZ103" s="94"/>
      <c r="EA103" s="94"/>
      <c r="EB103" s="94"/>
      <c r="EC103" s="94"/>
      <c r="ED103" s="94"/>
      <c r="EE103" s="91"/>
      <c r="EF103" s="94"/>
      <c r="EG103" s="94"/>
      <c r="EH103" s="94"/>
      <c r="EI103" s="94"/>
      <c r="EJ103" s="94"/>
      <c r="EK103" s="94"/>
      <c r="EL103" s="94"/>
      <c r="EM103" s="94"/>
      <c r="EN103" s="91"/>
      <c r="EO103" s="91"/>
      <c r="EP103" s="94"/>
      <c r="EQ103" s="94"/>
      <c r="ER103" s="94"/>
      <c r="ES103" s="94"/>
      <c r="ET103" s="94"/>
      <c r="EU103" s="90"/>
    </row>
    <row r="104" spans="2:151">
      <c r="B104" s="91">
        <v>77</v>
      </c>
      <c r="C104" s="94">
        <v>776.93707164205728</v>
      </c>
      <c r="D104" s="94">
        <v>719.23548576457767</v>
      </c>
      <c r="E104" s="94">
        <v>667.94957621384253</v>
      </c>
      <c r="F104" s="94">
        <v>622.20370336288977</v>
      </c>
      <c r="G104" s="94">
        <v>581.25885055779486</v>
      </c>
      <c r="H104" s="94"/>
      <c r="I104" s="94"/>
      <c r="J104" s="94"/>
      <c r="K104" s="91"/>
      <c r="L104" s="91">
        <v>77</v>
      </c>
      <c r="M104" s="94">
        <v>101.44776302792057</v>
      </c>
      <c r="N104" s="94">
        <v>98.527064126922141</v>
      </c>
      <c r="O104" s="94">
        <v>95.790037892960584</v>
      </c>
      <c r="P104" s="94">
        <v>93.222400172631311</v>
      </c>
      <c r="Q104" s="94">
        <v>90.810946078949215</v>
      </c>
      <c r="R104" s="94"/>
      <c r="S104" s="94"/>
      <c r="T104" s="94"/>
      <c r="U104" s="91"/>
      <c r="V104" s="91">
        <v>77</v>
      </c>
      <c r="W104" s="94">
        <v>8.9975937107695341</v>
      </c>
      <c r="X104" s="94">
        <v>8.7678483233878612</v>
      </c>
      <c r="Y104" s="94">
        <v>8.5530284494415216</v>
      </c>
      <c r="Z104" s="94">
        <v>8.3519644116508847</v>
      </c>
      <c r="AA104" s="94">
        <v>8.1635746598817676</v>
      </c>
      <c r="AB104" s="94"/>
      <c r="AC104" s="94"/>
      <c r="AD104" s="94"/>
      <c r="AE104" s="91"/>
      <c r="AF104" s="91">
        <v>77</v>
      </c>
      <c r="AG104" s="94">
        <v>93.875261146106951</v>
      </c>
      <c r="AH104" s="94"/>
      <c r="AI104" s="94"/>
      <c r="AJ104" s="94"/>
      <c r="AK104" s="94"/>
      <c r="AL104" s="94"/>
      <c r="AM104" s="94"/>
      <c r="AN104" s="94"/>
      <c r="AO104" s="91"/>
      <c r="AP104" s="91">
        <v>77</v>
      </c>
      <c r="AQ104" s="94">
        <v>4.9352118475781701</v>
      </c>
      <c r="AR104" s="94"/>
      <c r="AS104" s="94"/>
      <c r="AT104" s="94"/>
      <c r="AU104" s="94"/>
      <c r="AV104" s="94"/>
      <c r="AW104" s="94"/>
      <c r="AX104" s="94"/>
      <c r="AY104" s="94"/>
      <c r="AZ104" s="91">
        <v>77</v>
      </c>
      <c r="BA104" s="94">
        <v>0.42151898397335413</v>
      </c>
      <c r="BB104" s="94"/>
      <c r="BC104" s="94"/>
      <c r="BD104" s="94"/>
      <c r="BE104" s="94"/>
      <c r="BF104" s="94"/>
      <c r="BG104" s="94"/>
      <c r="BH104" s="94"/>
      <c r="BI104" s="91"/>
      <c r="BJ104" s="91">
        <v>77</v>
      </c>
      <c r="BK104" s="94">
        <v>94.213041136084257</v>
      </c>
      <c r="BL104" s="94"/>
      <c r="BM104" s="94"/>
      <c r="BN104" s="94"/>
      <c r="BO104" s="94"/>
      <c r="BP104" s="94"/>
      <c r="BQ104" s="94"/>
      <c r="BR104" s="94"/>
      <c r="BS104" s="94"/>
      <c r="BT104" s="91">
        <v>77</v>
      </c>
      <c r="BU104" s="94">
        <v>4.9529696230352878</v>
      </c>
      <c r="BV104" s="94"/>
      <c r="BW104" s="94"/>
      <c r="BX104" s="94"/>
      <c r="BY104" s="94"/>
      <c r="BZ104" s="94"/>
      <c r="CA104" s="94"/>
      <c r="CB104" s="94"/>
      <c r="CC104" s="94"/>
      <c r="CD104" s="91">
        <v>77</v>
      </c>
      <c r="CE104" s="94">
        <v>0.42303568471477909</v>
      </c>
      <c r="CF104" s="94"/>
      <c r="CG104" s="94"/>
      <c r="CH104" s="94"/>
      <c r="CI104" s="94"/>
      <c r="CJ104" s="94"/>
      <c r="CK104" s="94"/>
      <c r="CL104" s="94"/>
      <c r="CM104" s="91">
        <v>77</v>
      </c>
      <c r="CN104" s="94">
        <v>0.33777998997730457</v>
      </c>
      <c r="CO104" s="94"/>
      <c r="CP104" s="94"/>
      <c r="CQ104" s="94"/>
      <c r="CR104" s="94"/>
      <c r="CS104" s="94"/>
      <c r="CT104" s="94"/>
      <c r="CU104" s="94"/>
      <c r="CV104" s="94"/>
      <c r="CW104" s="91">
        <v>77</v>
      </c>
      <c r="CX104" s="94">
        <v>1.7757775457117448E-2</v>
      </c>
      <c r="CY104" s="94"/>
      <c r="CZ104" s="94"/>
      <c r="DA104" s="94"/>
      <c r="DB104" s="94"/>
      <c r="DC104" s="94"/>
      <c r="DD104" s="94"/>
      <c r="DE104" s="94"/>
      <c r="DF104" s="91"/>
      <c r="DG104" s="91">
        <v>77</v>
      </c>
      <c r="DH104" s="94">
        <v>1.5167007414249708E-3</v>
      </c>
      <c r="DI104" s="94"/>
      <c r="DJ104" s="94"/>
      <c r="DK104" s="94"/>
      <c r="DL104" s="94"/>
      <c r="DM104" s="90"/>
      <c r="DN104" s="94"/>
      <c r="DO104" s="94"/>
      <c r="DP104" s="94"/>
      <c r="DQ104" s="94"/>
      <c r="DR104" s="94"/>
      <c r="DS104" s="94"/>
      <c r="DT104" s="94"/>
      <c r="DU104" s="91"/>
      <c r="DV104" s="94"/>
      <c r="DW104" s="94"/>
      <c r="DX104" s="94"/>
      <c r="DY104" s="94"/>
      <c r="DZ104" s="94"/>
      <c r="EA104" s="94"/>
      <c r="EB104" s="94"/>
      <c r="EC104" s="94"/>
      <c r="ED104" s="94"/>
      <c r="EE104" s="91"/>
      <c r="EF104" s="94"/>
      <c r="EG104" s="94"/>
      <c r="EH104" s="94"/>
      <c r="EI104" s="94"/>
      <c r="EJ104" s="94"/>
      <c r="EK104" s="94"/>
      <c r="EL104" s="94"/>
      <c r="EM104" s="94"/>
      <c r="EN104" s="91"/>
      <c r="EO104" s="91"/>
      <c r="EP104" s="94"/>
      <c r="EQ104" s="94"/>
      <c r="ER104" s="94"/>
      <c r="ES104" s="94"/>
      <c r="ET104" s="94"/>
      <c r="EU104" s="90"/>
    </row>
    <row r="105" spans="2:151">
      <c r="B105" s="91">
        <v>78</v>
      </c>
      <c r="C105" s="94">
        <v>787.11438206975788</v>
      </c>
      <c r="D105" s="94">
        <v>731.44010997524674</v>
      </c>
      <c r="E105" s="94">
        <v>681.71522497175488</v>
      </c>
      <c r="F105" s="94">
        <v>637.15565789664913</v>
      </c>
      <c r="G105" s="94">
        <v>597.0958077063035</v>
      </c>
      <c r="H105" s="94"/>
      <c r="I105" s="94"/>
      <c r="J105" s="94"/>
      <c r="K105" s="91"/>
      <c r="L105" s="91">
        <v>78</v>
      </c>
      <c r="M105" s="94">
        <v>107.69004424335748</v>
      </c>
      <c r="N105" s="94">
        <v>104.75247036901867</v>
      </c>
      <c r="O105" s="94">
        <v>101.99240525305983</v>
      </c>
      <c r="P105" s="94">
        <v>99.396381348701951</v>
      </c>
      <c r="Q105" s="94">
        <v>96.951938717358956</v>
      </c>
      <c r="R105" s="94"/>
      <c r="S105" s="94"/>
      <c r="T105" s="94"/>
      <c r="U105" s="91"/>
      <c r="V105" s="91">
        <v>78</v>
      </c>
      <c r="W105" s="94">
        <v>9.5807206051214759</v>
      </c>
      <c r="X105" s="94">
        <v>9.3507413998785083</v>
      </c>
      <c r="Y105" s="94">
        <v>9.1351549948276265</v>
      </c>
      <c r="Z105" s="94">
        <v>8.9328589512125927</v>
      </c>
      <c r="AA105" s="94">
        <v>8.742833105572279</v>
      </c>
      <c r="AB105" s="94"/>
      <c r="AC105" s="94"/>
      <c r="AD105" s="94"/>
      <c r="AE105" s="91"/>
      <c r="AF105" s="91">
        <v>78</v>
      </c>
      <c r="AG105" s="94">
        <v>94.028066842246091</v>
      </c>
      <c r="AH105" s="94"/>
      <c r="AI105" s="94"/>
      <c r="AJ105" s="94"/>
      <c r="AK105" s="94"/>
      <c r="AL105" s="94"/>
      <c r="AM105" s="94"/>
      <c r="AN105" s="94"/>
      <c r="AO105" s="91"/>
      <c r="AP105" s="91">
        <v>78</v>
      </c>
      <c r="AQ105" s="94">
        <v>4.943157371791628</v>
      </c>
      <c r="AR105" s="94"/>
      <c r="AS105" s="94"/>
      <c r="AT105" s="94"/>
      <c r="AU105" s="94"/>
      <c r="AV105" s="94"/>
      <c r="AW105" s="94"/>
      <c r="AX105" s="94"/>
      <c r="AY105" s="94"/>
      <c r="AZ105" s="91">
        <v>78</v>
      </c>
      <c r="BA105" s="94">
        <v>0.42219921923901071</v>
      </c>
      <c r="BB105" s="94"/>
      <c r="BC105" s="94"/>
      <c r="BD105" s="94"/>
      <c r="BE105" s="94"/>
      <c r="BF105" s="94"/>
      <c r="BG105" s="94"/>
      <c r="BH105" s="94"/>
      <c r="BI105" s="91"/>
      <c r="BJ105" s="91">
        <v>78</v>
      </c>
      <c r="BK105" s="94">
        <v>94.196956374656764</v>
      </c>
      <c r="BL105" s="94"/>
      <c r="BM105" s="94"/>
      <c r="BN105" s="94"/>
      <c r="BO105" s="94"/>
      <c r="BP105" s="94"/>
      <c r="BQ105" s="94"/>
      <c r="BR105" s="94"/>
      <c r="BS105" s="94"/>
      <c r="BT105" s="91">
        <v>78</v>
      </c>
      <c r="BU105" s="94">
        <v>4.9520360775354666</v>
      </c>
      <c r="BV105" s="94"/>
      <c r="BW105" s="94"/>
      <c r="BX105" s="94"/>
      <c r="BY105" s="94"/>
      <c r="BZ105" s="94"/>
      <c r="CA105" s="94"/>
      <c r="CB105" s="94"/>
      <c r="CC105" s="94"/>
      <c r="CD105" s="91">
        <v>78</v>
      </c>
      <c r="CE105" s="94">
        <v>0.42295755694727244</v>
      </c>
      <c r="CF105" s="94"/>
      <c r="CG105" s="94"/>
      <c r="CH105" s="94"/>
      <c r="CI105" s="94"/>
      <c r="CJ105" s="94"/>
      <c r="CK105" s="94"/>
      <c r="CL105" s="94"/>
      <c r="CM105" s="91">
        <v>78</v>
      </c>
      <c r="CN105" s="94">
        <v>0.168889532410675</v>
      </c>
      <c r="CO105" s="94"/>
      <c r="CP105" s="94"/>
      <c r="CQ105" s="94"/>
      <c r="CR105" s="94"/>
      <c r="CS105" s="94"/>
      <c r="CT105" s="94"/>
      <c r="CU105" s="94"/>
      <c r="CV105" s="94"/>
      <c r="CW105" s="91">
        <v>78</v>
      </c>
      <c r="CX105" s="94">
        <v>8.8787057438383769E-3</v>
      </c>
      <c r="CY105" s="94"/>
      <c r="CZ105" s="94"/>
      <c r="DA105" s="94"/>
      <c r="DB105" s="94"/>
      <c r="DC105" s="94"/>
      <c r="DD105" s="94"/>
      <c r="DE105" s="94"/>
      <c r="DF105" s="91"/>
      <c r="DG105" s="91">
        <v>78</v>
      </c>
      <c r="DH105" s="94">
        <v>7.5833770826171847E-4</v>
      </c>
      <c r="DI105" s="94"/>
      <c r="DJ105" s="94"/>
      <c r="DK105" s="94"/>
      <c r="DL105" s="94"/>
      <c r="DM105" s="90"/>
      <c r="DN105" s="94"/>
      <c r="DO105" s="94"/>
      <c r="DP105" s="94"/>
      <c r="DQ105" s="94"/>
      <c r="DR105" s="94"/>
      <c r="DS105" s="94"/>
      <c r="DT105" s="94"/>
      <c r="DU105" s="91"/>
      <c r="DV105" s="94"/>
      <c r="DW105" s="94"/>
      <c r="DX105" s="94"/>
      <c r="DY105" s="94"/>
      <c r="DZ105" s="94"/>
      <c r="EA105" s="94"/>
      <c r="EB105" s="94"/>
      <c r="EC105" s="94"/>
      <c r="ED105" s="94"/>
      <c r="EE105" s="91"/>
      <c r="EF105" s="94"/>
      <c r="EG105" s="94"/>
      <c r="EH105" s="94"/>
      <c r="EI105" s="94"/>
      <c r="EJ105" s="94"/>
      <c r="EK105" s="94"/>
      <c r="EL105" s="94"/>
      <c r="EM105" s="94"/>
      <c r="EN105" s="91"/>
      <c r="EO105" s="91"/>
      <c r="EP105" s="94"/>
      <c r="EQ105" s="94"/>
      <c r="ER105" s="94"/>
      <c r="ES105" s="94"/>
      <c r="ET105" s="94"/>
      <c r="EU105" s="90"/>
    </row>
    <row r="106" spans="2:151">
      <c r="B106" s="91">
        <v>79</v>
      </c>
      <c r="C106" s="94">
        <v>797.0554464930957</v>
      </c>
      <c r="D106" s="94">
        <v>743.41134629587737</v>
      </c>
      <c r="E106" s="94">
        <v>695.27143403967102</v>
      </c>
      <c r="F106" s="94">
        <v>651.93593417180159</v>
      </c>
      <c r="G106" s="94">
        <v>612.80736049017719</v>
      </c>
      <c r="H106" s="94"/>
      <c r="I106" s="94"/>
      <c r="J106" s="94"/>
      <c r="K106" s="91"/>
      <c r="L106" s="91">
        <v>79</v>
      </c>
      <c r="M106" s="94">
        <v>114.39187097288006</v>
      </c>
      <c r="N106" s="94">
        <v>111.43417168116024</v>
      </c>
      <c r="O106" s="94">
        <v>108.64804689826421</v>
      </c>
      <c r="P106" s="94">
        <v>106.02080947919272</v>
      </c>
      <c r="Q106" s="94">
        <v>103.5407109089581</v>
      </c>
      <c r="R106" s="94"/>
      <c r="S106" s="94"/>
      <c r="T106" s="94"/>
      <c r="U106" s="91"/>
      <c r="V106" s="91">
        <v>79</v>
      </c>
      <c r="W106" s="94">
        <v>10.210797468859026</v>
      </c>
      <c r="X106" s="94">
        <v>9.9803925573597336</v>
      </c>
      <c r="Y106" s="94">
        <v>9.7638646101025319</v>
      </c>
      <c r="Z106" s="94">
        <v>9.5601755551840473</v>
      </c>
      <c r="AA106" s="94">
        <v>9.3683639554472951</v>
      </c>
      <c r="AB106" s="94"/>
      <c r="AC106" s="94"/>
      <c r="AD106" s="94"/>
      <c r="AE106" s="91"/>
      <c r="AF106" s="91">
        <v>79</v>
      </c>
      <c r="AG106" s="94">
        <v>94.136638299028448</v>
      </c>
      <c r="AH106" s="94"/>
      <c r="AI106" s="94"/>
      <c r="AJ106" s="94"/>
      <c r="AK106" s="94"/>
      <c r="AL106" s="94"/>
      <c r="AM106" s="94"/>
      <c r="AN106" s="94"/>
      <c r="AO106" s="91"/>
      <c r="AP106" s="91">
        <v>79</v>
      </c>
      <c r="AQ106" s="94">
        <v>4.9488211518064071</v>
      </c>
      <c r="AR106" s="94"/>
      <c r="AS106" s="94"/>
      <c r="AT106" s="94"/>
      <c r="AU106" s="94"/>
      <c r="AV106" s="94"/>
      <c r="AW106" s="94"/>
      <c r="AX106" s="94"/>
      <c r="AY106" s="94"/>
      <c r="AZ106" s="91">
        <v>79</v>
      </c>
      <c r="BA106" s="94">
        <v>0.42268411210064755</v>
      </c>
      <c r="BB106" s="94"/>
      <c r="BC106" s="94"/>
      <c r="BD106" s="94"/>
      <c r="BE106" s="94"/>
      <c r="BF106" s="94"/>
      <c r="BG106" s="94"/>
      <c r="BH106" s="94"/>
      <c r="BI106" s="91"/>
      <c r="BJ106" s="91">
        <v>79</v>
      </c>
      <c r="BK106" s="94">
        <v>94.188914015970539</v>
      </c>
      <c r="BL106" s="94"/>
      <c r="BM106" s="94"/>
      <c r="BN106" s="94"/>
      <c r="BO106" s="94"/>
      <c r="BP106" s="94"/>
      <c r="BQ106" s="94"/>
      <c r="BR106" s="94"/>
      <c r="BS106" s="94"/>
      <c r="BT106" s="91">
        <v>79</v>
      </c>
      <c r="BU106" s="94">
        <v>4.9515693184969054</v>
      </c>
      <c r="BV106" s="94"/>
      <c r="BW106" s="94"/>
      <c r="BX106" s="94"/>
      <c r="BY106" s="94"/>
      <c r="BZ106" s="94"/>
      <c r="CA106" s="94"/>
      <c r="CB106" s="94"/>
      <c r="CC106" s="94"/>
      <c r="CD106" s="91">
        <v>79</v>
      </c>
      <c r="CE106" s="94">
        <v>0.42291883595949098</v>
      </c>
      <c r="CF106" s="94"/>
      <c r="CG106" s="94"/>
      <c r="CH106" s="94"/>
      <c r="CI106" s="94"/>
      <c r="CJ106" s="94"/>
      <c r="CK106" s="94"/>
      <c r="CL106" s="94"/>
      <c r="CM106" s="91">
        <v>79</v>
      </c>
      <c r="CN106" s="94">
        <v>5.2275716942094777E-2</v>
      </c>
      <c r="CO106" s="94"/>
      <c r="CP106" s="94"/>
      <c r="CQ106" s="94"/>
      <c r="CR106" s="94"/>
      <c r="CS106" s="94"/>
      <c r="CT106" s="94"/>
      <c r="CU106" s="94"/>
      <c r="CV106" s="94"/>
      <c r="CW106" s="91">
        <v>79</v>
      </c>
      <c r="CX106" s="94">
        <v>2.748166690498371E-3</v>
      </c>
      <c r="CY106" s="94"/>
      <c r="CZ106" s="94"/>
      <c r="DA106" s="94"/>
      <c r="DB106" s="94"/>
      <c r="DC106" s="94"/>
      <c r="DD106" s="94"/>
      <c r="DE106" s="94"/>
      <c r="DF106" s="91"/>
      <c r="DG106" s="91">
        <v>79</v>
      </c>
      <c r="DH106" s="94">
        <v>2.3472385884340801E-4</v>
      </c>
      <c r="DI106" s="94"/>
      <c r="DJ106" s="94"/>
      <c r="DK106" s="94"/>
      <c r="DL106" s="94"/>
      <c r="DM106" s="90"/>
      <c r="DN106" s="94"/>
      <c r="DO106" s="94"/>
      <c r="DP106" s="94"/>
      <c r="DQ106" s="94"/>
      <c r="DR106" s="94"/>
      <c r="DS106" s="94"/>
      <c r="DT106" s="94"/>
      <c r="DU106" s="91"/>
      <c r="DV106" s="94"/>
      <c r="DW106" s="94"/>
      <c r="DX106" s="94"/>
      <c r="DY106" s="94"/>
      <c r="DZ106" s="94"/>
      <c r="EA106" s="94"/>
      <c r="EB106" s="94"/>
      <c r="EC106" s="94"/>
      <c r="ED106" s="94"/>
      <c r="EE106" s="91"/>
      <c r="EF106" s="94"/>
      <c r="EG106" s="94"/>
      <c r="EH106" s="94"/>
      <c r="EI106" s="94"/>
      <c r="EJ106" s="94"/>
      <c r="EK106" s="94"/>
      <c r="EL106" s="94"/>
      <c r="EM106" s="94"/>
      <c r="EN106" s="91"/>
      <c r="EO106" s="91"/>
      <c r="EP106" s="94"/>
      <c r="EQ106" s="94"/>
      <c r="ER106" s="94"/>
      <c r="ES106" s="94"/>
      <c r="ET106" s="94"/>
      <c r="EU106" s="90"/>
    </row>
    <row r="107" spans="2:151">
      <c r="B107" s="91">
        <v>80</v>
      </c>
      <c r="C107" s="94">
        <v>806.75176903376428</v>
      </c>
      <c r="D107" s="94">
        <v>755.13557154329885</v>
      </c>
      <c r="E107" s="94">
        <v>708.5995901056732</v>
      </c>
      <c r="F107" s="94">
        <v>666.52140292263198</v>
      </c>
      <c r="G107" s="94">
        <v>628.36651464929537</v>
      </c>
      <c r="H107" s="94"/>
      <c r="I107" s="94"/>
      <c r="J107" s="94"/>
      <c r="K107" s="91"/>
      <c r="L107" s="91">
        <v>80</v>
      </c>
      <c r="M107" s="94">
        <v>121.59295960072586</v>
      </c>
      <c r="N107" s="94">
        <v>118.61124954588553</v>
      </c>
      <c r="O107" s="94">
        <v>115.79543637675785</v>
      </c>
      <c r="P107" s="94">
        <v>113.13357712061327</v>
      </c>
      <c r="Q107" s="94">
        <v>110.61460111598609</v>
      </c>
      <c r="R107" s="94"/>
      <c r="S107" s="94"/>
      <c r="T107" s="94"/>
      <c r="U107" s="91"/>
      <c r="V107" s="91">
        <v>80</v>
      </c>
      <c r="W107" s="94">
        <v>10.892500177776062</v>
      </c>
      <c r="X107" s="94">
        <v>10.661425682390311</v>
      </c>
      <c r="Y107" s="94">
        <v>10.443731327109997</v>
      </c>
      <c r="Z107" s="94">
        <v>10.238440547554061</v>
      </c>
      <c r="AA107" s="94">
        <v>10.044647981769565</v>
      </c>
      <c r="AB107" s="94"/>
      <c r="AC107" s="94"/>
      <c r="AD107" s="94"/>
      <c r="AE107" s="91"/>
      <c r="AF107" s="91"/>
      <c r="AG107" s="94"/>
      <c r="AH107" s="94"/>
      <c r="AI107" s="94"/>
      <c r="AJ107" s="94"/>
      <c r="AK107" s="94"/>
      <c r="AL107" s="94"/>
      <c r="AM107" s="94"/>
      <c r="AN107" s="94"/>
      <c r="AO107" s="91"/>
      <c r="AP107" s="91"/>
      <c r="AQ107" s="94"/>
      <c r="AR107" s="94"/>
      <c r="AS107" s="94"/>
      <c r="AT107" s="94"/>
      <c r="AU107" s="94"/>
      <c r="AV107" s="94"/>
      <c r="AW107" s="94"/>
      <c r="AX107" s="94"/>
      <c r="AY107" s="94"/>
      <c r="AZ107" s="91"/>
      <c r="BA107" s="94"/>
      <c r="BB107" s="94"/>
      <c r="BC107" s="94"/>
      <c r="BD107" s="94"/>
      <c r="BE107" s="94"/>
      <c r="BF107" s="94"/>
      <c r="BG107" s="94"/>
      <c r="BH107" s="94"/>
      <c r="BI107" s="91"/>
      <c r="BJ107" s="91"/>
      <c r="BK107" s="94"/>
      <c r="BL107" s="94"/>
      <c r="BM107" s="94"/>
      <c r="BN107" s="94"/>
      <c r="BO107" s="94"/>
      <c r="BP107" s="94"/>
      <c r="BQ107" s="94"/>
      <c r="BR107" s="94"/>
      <c r="BS107" s="94"/>
      <c r="BT107" s="91"/>
      <c r="BU107" s="94"/>
      <c r="BV107" s="94"/>
      <c r="BW107" s="94"/>
      <c r="BX107" s="94"/>
      <c r="BY107" s="94"/>
      <c r="BZ107" s="94"/>
      <c r="CA107" s="94"/>
      <c r="CB107" s="94"/>
      <c r="CC107" s="94"/>
      <c r="CD107" s="91"/>
      <c r="CE107" s="94"/>
      <c r="CF107" s="94"/>
      <c r="CG107" s="94"/>
      <c r="CH107" s="94"/>
      <c r="CI107" s="94"/>
      <c r="CJ107" s="94"/>
      <c r="CK107" s="94"/>
      <c r="CL107" s="94"/>
      <c r="CM107" s="91"/>
      <c r="CN107" s="94"/>
      <c r="CO107" s="94"/>
      <c r="CP107" s="94"/>
      <c r="CQ107" s="94"/>
      <c r="CR107" s="94"/>
      <c r="CS107" s="94"/>
      <c r="CT107" s="94"/>
      <c r="CU107" s="94"/>
      <c r="CV107" s="94"/>
      <c r="CW107" s="91"/>
      <c r="CX107" s="94"/>
      <c r="CY107" s="94"/>
      <c r="CZ107" s="94"/>
      <c r="DA107" s="94"/>
      <c r="DB107" s="94"/>
      <c r="DC107" s="94"/>
      <c r="DD107" s="94"/>
      <c r="DE107" s="94"/>
      <c r="DF107" s="91"/>
      <c r="DG107" s="91"/>
      <c r="DH107" s="94"/>
      <c r="DI107" s="94"/>
      <c r="DJ107" s="94"/>
      <c r="DK107" s="94"/>
      <c r="DL107" s="94"/>
      <c r="DM107" s="90"/>
      <c r="DN107" s="94"/>
      <c r="DO107" s="94"/>
      <c r="DP107" s="94"/>
      <c r="DQ107" s="94"/>
      <c r="DR107" s="94"/>
      <c r="DS107" s="94"/>
      <c r="DT107" s="94"/>
      <c r="DU107" s="91"/>
      <c r="DV107" s="94"/>
      <c r="DW107" s="94"/>
      <c r="DX107" s="94"/>
      <c r="DY107" s="94"/>
      <c r="DZ107" s="94"/>
      <c r="EA107" s="94"/>
      <c r="EB107" s="94"/>
      <c r="EC107" s="94"/>
      <c r="ED107" s="94"/>
      <c r="EE107" s="91"/>
      <c r="EF107" s="91"/>
      <c r="EG107" s="91"/>
      <c r="EH107" s="91"/>
      <c r="EI107" s="91"/>
      <c r="EJ107" s="91"/>
      <c r="EK107" s="91"/>
      <c r="EL107" s="91"/>
      <c r="EM107" s="91"/>
      <c r="EN107" s="91"/>
      <c r="EO107" s="91"/>
      <c r="EP107" s="91"/>
      <c r="EQ107" s="91"/>
      <c r="ER107" s="91"/>
      <c r="ES107" s="91"/>
      <c r="ET107" s="91"/>
    </row>
    <row r="108" spans="2:151">
      <c r="B108" s="91">
        <v>81</v>
      </c>
      <c r="C108" s="94">
        <v>816.19477035319426</v>
      </c>
      <c r="D108" s="94">
        <v>766.59889616584326</v>
      </c>
      <c r="E108" s="94">
        <v>721.68052844503165</v>
      </c>
      <c r="F108" s="94">
        <v>680.88800838898965</v>
      </c>
      <c r="G108" s="94">
        <v>643.7449021930446</v>
      </c>
      <c r="H108" s="94"/>
      <c r="I108" s="94"/>
      <c r="J108" s="94"/>
      <c r="K108" s="91"/>
      <c r="L108" s="91">
        <v>81</v>
      </c>
      <c r="M108" s="94">
        <v>129.33616339345451</v>
      </c>
      <c r="N108" s="94">
        <v>126.32576472477095</v>
      </c>
      <c r="O108" s="94">
        <v>123.47587201772959</v>
      </c>
      <c r="P108" s="94">
        <v>120.77525030932725</v>
      </c>
      <c r="Q108" s="94">
        <v>118.21347326442829</v>
      </c>
      <c r="R108" s="94"/>
      <c r="S108" s="94"/>
      <c r="T108" s="94"/>
      <c r="U108" s="91"/>
      <c r="V108" s="91">
        <v>81</v>
      </c>
      <c r="W108" s="94">
        <v>11.630999530088852</v>
      </c>
      <c r="X108" s="94">
        <v>11.398943735909603</v>
      </c>
      <c r="Y108" s="94">
        <v>11.179792669107256</v>
      </c>
      <c r="Z108" s="94">
        <v>10.972628436547502</v>
      </c>
      <c r="AA108" s="94">
        <v>10.776599119884402</v>
      </c>
      <c r="AB108" s="94"/>
      <c r="AC108" s="94"/>
      <c r="AD108" s="94"/>
      <c r="AE108" s="91"/>
      <c r="AF108" s="91"/>
      <c r="AG108" s="94"/>
      <c r="AH108" s="94"/>
      <c r="AI108" s="94"/>
      <c r="AJ108" s="94"/>
      <c r="AK108" s="94"/>
      <c r="AL108" s="94"/>
      <c r="AM108" s="94"/>
      <c r="AN108" s="94"/>
      <c r="AO108" s="91"/>
      <c r="AP108" s="91"/>
      <c r="AQ108" s="94"/>
      <c r="AR108" s="94"/>
      <c r="AS108" s="94"/>
      <c r="AT108" s="94"/>
      <c r="AU108" s="94"/>
      <c r="AV108" s="94"/>
      <c r="AW108" s="94"/>
      <c r="AX108" s="94"/>
      <c r="AY108" s="94"/>
      <c r="AZ108" s="91"/>
      <c r="BA108" s="94"/>
      <c r="BB108" s="94"/>
      <c r="BC108" s="94"/>
      <c r="BD108" s="94"/>
      <c r="BE108" s="94"/>
      <c r="BF108" s="94"/>
      <c r="BG108" s="94"/>
      <c r="BH108" s="94"/>
      <c r="BI108" s="91"/>
      <c r="BJ108" s="91"/>
      <c r="BK108" s="94"/>
      <c r="BL108" s="94"/>
      <c r="BM108" s="94"/>
      <c r="BN108" s="94"/>
      <c r="BO108" s="94"/>
      <c r="BP108" s="94"/>
      <c r="BQ108" s="94"/>
      <c r="BR108" s="94"/>
      <c r="BS108" s="94"/>
      <c r="BT108" s="91"/>
      <c r="BU108" s="94"/>
      <c r="BV108" s="94"/>
      <c r="BW108" s="94"/>
      <c r="BX108" s="94"/>
      <c r="BY108" s="94"/>
      <c r="BZ108" s="94"/>
      <c r="CA108" s="94"/>
      <c r="CB108" s="94"/>
      <c r="CC108" s="94"/>
      <c r="CD108" s="91"/>
      <c r="CE108" s="94"/>
      <c r="CF108" s="94"/>
      <c r="CG108" s="94"/>
      <c r="CH108" s="94"/>
      <c r="CI108" s="94"/>
      <c r="CJ108" s="94"/>
      <c r="CK108" s="94"/>
      <c r="CL108" s="94"/>
      <c r="CM108" s="91"/>
      <c r="CN108" s="94"/>
      <c r="CO108" s="94"/>
      <c r="CP108" s="94"/>
      <c r="CQ108" s="94"/>
      <c r="CR108" s="94"/>
      <c r="CS108" s="94"/>
      <c r="CT108" s="94"/>
      <c r="CU108" s="94"/>
      <c r="CV108" s="94"/>
      <c r="CW108" s="91"/>
      <c r="CX108" s="91"/>
      <c r="CY108" s="91"/>
      <c r="CZ108" s="91"/>
      <c r="DA108" s="91"/>
      <c r="DB108" s="91"/>
      <c r="DC108" s="91"/>
      <c r="DD108" s="91"/>
      <c r="DE108" s="91"/>
      <c r="DF108" s="91"/>
      <c r="DG108" s="91"/>
      <c r="DH108" s="91"/>
      <c r="DI108" s="91"/>
      <c r="DJ108" s="91"/>
      <c r="DK108" s="91"/>
      <c r="DL108" s="91"/>
      <c r="DN108" s="94"/>
      <c r="DO108" s="94"/>
      <c r="DP108" s="94"/>
      <c r="DQ108" s="94"/>
      <c r="DR108" s="94"/>
      <c r="DS108" s="94"/>
      <c r="DT108" s="94"/>
      <c r="DU108" s="91"/>
      <c r="DV108" s="94"/>
      <c r="DW108" s="94"/>
      <c r="DX108" s="94"/>
      <c r="DY108" s="94"/>
      <c r="DZ108" s="94"/>
      <c r="EA108" s="94"/>
      <c r="EB108" s="94"/>
      <c r="EC108" s="94"/>
      <c r="ED108" s="94"/>
      <c r="EE108" s="91"/>
      <c r="EF108" s="91"/>
      <c r="EG108" s="91"/>
      <c r="EH108" s="91"/>
      <c r="EI108" s="91"/>
      <c r="EJ108" s="91"/>
      <c r="EK108" s="91"/>
      <c r="EL108" s="91"/>
      <c r="EM108" s="91"/>
      <c r="EN108" s="91"/>
      <c r="EO108" s="91"/>
      <c r="EP108" s="91"/>
      <c r="EQ108" s="91"/>
      <c r="ER108" s="91"/>
      <c r="ES108" s="91"/>
      <c r="ET108" s="91"/>
    </row>
    <row r="109" spans="2:151">
      <c r="B109" s="91">
        <v>82</v>
      </c>
      <c r="C109" s="94">
        <v>825.37663863955379</v>
      </c>
      <c r="D109" s="94">
        <v>777.78823391235437</v>
      </c>
      <c r="E109" s="94">
        <v>734.49579119421821</v>
      </c>
      <c r="F109" s="94">
        <v>695.01218578692408</v>
      </c>
      <c r="G109" s="94">
        <v>658.91432954443178</v>
      </c>
      <c r="H109" s="94"/>
      <c r="I109" s="94"/>
      <c r="J109" s="94"/>
      <c r="K109" s="91"/>
      <c r="L109" s="91">
        <v>82</v>
      </c>
      <c r="M109" s="94">
        <v>137.66827120818593</v>
      </c>
      <c r="N109" s="94">
        <v>134.623528718785</v>
      </c>
      <c r="O109" s="94">
        <v>131.73422076503775</v>
      </c>
      <c r="P109" s="94">
        <v>128.98978441003814</v>
      </c>
      <c r="Q109" s="94">
        <v>126.38040427172623</v>
      </c>
      <c r="R109" s="94"/>
      <c r="S109" s="94"/>
      <c r="T109" s="94"/>
      <c r="U109" s="91"/>
      <c r="V109" s="91">
        <v>82</v>
      </c>
      <c r="W109" s="94">
        <v>12.432077944322701</v>
      </c>
      <c r="X109" s="94">
        <v>12.198642110848093</v>
      </c>
      <c r="Y109" s="94">
        <v>11.977659641718047</v>
      </c>
      <c r="Z109" s="94">
        <v>11.768268514429337</v>
      </c>
      <c r="AA109" s="94">
        <v>11.569667654484931</v>
      </c>
      <c r="AB109" s="94"/>
      <c r="AC109" s="94"/>
      <c r="AD109" s="94"/>
      <c r="AE109" s="91"/>
      <c r="AF109" s="91"/>
      <c r="AG109" s="94"/>
      <c r="AH109" s="94"/>
      <c r="AI109" s="94"/>
      <c r="AJ109" s="94"/>
      <c r="AK109" s="94"/>
      <c r="AL109" s="94"/>
      <c r="AM109" s="94"/>
      <c r="AN109" s="94"/>
      <c r="AO109" s="91"/>
      <c r="AP109" s="91"/>
      <c r="AQ109" s="94"/>
      <c r="AR109" s="94"/>
      <c r="AS109" s="94"/>
      <c r="AT109" s="94"/>
      <c r="AU109" s="94"/>
      <c r="AV109" s="94"/>
      <c r="AW109" s="94"/>
      <c r="AX109" s="94"/>
      <c r="AY109" s="94"/>
      <c r="AZ109" s="91"/>
      <c r="BA109" s="94"/>
      <c r="BB109" s="94"/>
      <c r="BC109" s="94"/>
      <c r="BD109" s="94"/>
      <c r="BE109" s="94"/>
      <c r="BF109" s="94"/>
      <c r="BG109" s="94"/>
      <c r="BH109" s="94"/>
      <c r="BI109" s="91"/>
      <c r="BJ109" s="91"/>
      <c r="BK109" s="94"/>
      <c r="BL109" s="94"/>
      <c r="BM109" s="94"/>
      <c r="BN109" s="94"/>
      <c r="BO109" s="94"/>
      <c r="BP109" s="94"/>
      <c r="BQ109" s="94"/>
      <c r="BR109" s="94"/>
      <c r="BS109" s="94"/>
      <c r="BT109" s="91"/>
      <c r="BU109" s="94"/>
      <c r="BV109" s="94"/>
      <c r="BW109" s="94"/>
      <c r="BX109" s="94"/>
      <c r="BY109" s="94"/>
      <c r="BZ109" s="94"/>
      <c r="CA109" s="94"/>
      <c r="CB109" s="94"/>
      <c r="CC109" s="94"/>
      <c r="CD109" s="91"/>
      <c r="CE109" s="94"/>
      <c r="CF109" s="94"/>
      <c r="CG109" s="94"/>
      <c r="CH109" s="94"/>
      <c r="CI109" s="94"/>
      <c r="CJ109" s="94"/>
      <c r="CK109" s="94"/>
      <c r="CL109" s="94"/>
      <c r="CM109" s="91"/>
      <c r="CN109" s="94"/>
      <c r="CO109" s="94"/>
      <c r="CP109" s="94"/>
      <c r="CQ109" s="94"/>
      <c r="CR109" s="94"/>
      <c r="CS109" s="94"/>
      <c r="CT109" s="94"/>
      <c r="CU109" s="94"/>
      <c r="CV109" s="94"/>
      <c r="CW109" s="91"/>
      <c r="CX109" s="91"/>
      <c r="CY109" s="91"/>
      <c r="CZ109" s="91"/>
      <c r="DA109" s="91"/>
      <c r="DB109" s="91"/>
      <c r="DC109" s="91"/>
      <c r="DD109" s="91"/>
      <c r="DE109" s="91"/>
      <c r="DF109" s="91"/>
      <c r="DG109" s="91"/>
      <c r="DH109" s="91"/>
      <c r="DI109" s="91"/>
      <c r="DJ109" s="91"/>
      <c r="DK109" s="91"/>
      <c r="DL109" s="91"/>
      <c r="DN109" s="94"/>
      <c r="DO109" s="94"/>
      <c r="DP109" s="94"/>
      <c r="DQ109" s="94"/>
      <c r="DR109" s="94"/>
      <c r="DS109" s="94"/>
      <c r="DT109" s="94"/>
      <c r="DU109" s="91"/>
      <c r="DV109" s="94"/>
      <c r="DW109" s="94"/>
      <c r="DX109" s="94"/>
      <c r="DY109" s="94"/>
      <c r="DZ109" s="94"/>
      <c r="EA109" s="94"/>
      <c r="EB109" s="94"/>
      <c r="EC109" s="94"/>
      <c r="ED109" s="94"/>
      <c r="EE109" s="91"/>
      <c r="EF109" s="91"/>
      <c r="EG109" s="91"/>
      <c r="EH109" s="91"/>
      <c r="EI109" s="91"/>
      <c r="EJ109" s="91"/>
      <c r="EK109" s="91"/>
      <c r="EL109" s="91"/>
      <c r="EM109" s="91"/>
      <c r="EN109" s="91"/>
      <c r="EO109" s="91"/>
      <c r="EP109" s="91"/>
      <c r="EQ109" s="91"/>
      <c r="ER109" s="91"/>
      <c r="ES109" s="91"/>
      <c r="ET109" s="91"/>
    </row>
    <row r="110" spans="2:151">
      <c r="B110" s="91">
        <v>83</v>
      </c>
      <c r="C110" s="94">
        <v>834.29486970836638</v>
      </c>
      <c r="D110" s="94">
        <v>788.6970914375197</v>
      </c>
      <c r="E110" s="94">
        <v>747.03455352627725</v>
      </c>
      <c r="F110" s="94">
        <v>708.87881987809794</v>
      </c>
      <c r="G110" s="94">
        <v>673.85567229258743</v>
      </c>
      <c r="H110" s="94"/>
      <c r="I110" s="94"/>
      <c r="J110" s="94"/>
      <c r="K110" s="91"/>
      <c r="L110" s="91">
        <v>83</v>
      </c>
      <c r="M110" s="94">
        <v>146.64513121146848</v>
      </c>
      <c r="N110" s="94">
        <v>143.5593278066878</v>
      </c>
      <c r="O110" s="94">
        <v>140.62424126821205</v>
      </c>
      <c r="P110" s="94">
        <v>137.82994491404995</v>
      </c>
      <c r="Q110" s="94">
        <v>135.16720114146247</v>
      </c>
      <c r="R110" s="94"/>
      <c r="S110" s="94"/>
      <c r="T110" s="94"/>
      <c r="U110" s="91"/>
      <c r="V110" s="91">
        <v>83</v>
      </c>
      <c r="W110" s="94">
        <v>13.302678592738248</v>
      </c>
      <c r="X110" s="94">
        <v>13.067367567039677</v>
      </c>
      <c r="Y110" s="94">
        <v>12.844085445112775</v>
      </c>
      <c r="Z110" s="94">
        <v>12.632023314444615</v>
      </c>
      <c r="AA110" s="94">
        <v>12.430428381513115</v>
      </c>
      <c r="AB110" s="94"/>
      <c r="AC110" s="94"/>
      <c r="AD110" s="94"/>
      <c r="AE110" s="91"/>
      <c r="AF110" s="91"/>
      <c r="AG110" s="94"/>
      <c r="AH110" s="94"/>
      <c r="AI110" s="94"/>
      <c r="AJ110" s="94"/>
      <c r="AK110" s="94"/>
      <c r="AL110" s="94"/>
      <c r="AM110" s="94"/>
      <c r="AN110" s="94"/>
      <c r="AO110" s="91"/>
      <c r="AP110" s="91"/>
      <c r="AQ110" s="94"/>
      <c r="AR110" s="94"/>
      <c r="AS110" s="94"/>
      <c r="AT110" s="94"/>
      <c r="AU110" s="94"/>
      <c r="AV110" s="94"/>
      <c r="AW110" s="94"/>
      <c r="AX110" s="94"/>
      <c r="AY110" s="94"/>
      <c r="AZ110" s="91"/>
      <c r="BA110" s="94"/>
      <c r="BB110" s="94"/>
      <c r="BC110" s="94"/>
      <c r="BD110" s="94"/>
      <c r="BE110" s="94"/>
      <c r="BF110" s="94"/>
      <c r="BG110" s="94"/>
      <c r="BH110" s="94"/>
      <c r="BI110" s="91"/>
      <c r="BJ110" s="91"/>
      <c r="BK110" s="94"/>
      <c r="BL110" s="94"/>
      <c r="BM110" s="94"/>
      <c r="BN110" s="94"/>
      <c r="BO110" s="94"/>
      <c r="BP110" s="94"/>
      <c r="BQ110" s="94"/>
      <c r="BR110" s="94"/>
      <c r="BS110" s="94"/>
      <c r="BT110" s="91"/>
      <c r="BU110" s="94"/>
      <c r="BV110" s="94"/>
      <c r="BW110" s="94"/>
      <c r="BX110" s="94"/>
      <c r="BY110" s="94"/>
      <c r="BZ110" s="94"/>
      <c r="CA110" s="94"/>
      <c r="CB110" s="94"/>
      <c r="CC110" s="94"/>
      <c r="CD110" s="91"/>
      <c r="CE110" s="94"/>
      <c r="CF110" s="94"/>
      <c r="CG110" s="94"/>
      <c r="CH110" s="94"/>
      <c r="CI110" s="94"/>
      <c r="CJ110" s="94"/>
      <c r="CK110" s="94"/>
      <c r="CL110" s="94"/>
      <c r="CM110" s="91"/>
      <c r="CN110" s="94"/>
      <c r="CO110" s="94"/>
      <c r="CP110" s="94"/>
      <c r="CQ110" s="94"/>
      <c r="CR110" s="94"/>
      <c r="CS110" s="94"/>
      <c r="CT110" s="94"/>
      <c r="CU110" s="94"/>
      <c r="CV110" s="94"/>
      <c r="CW110" s="91"/>
      <c r="CX110" s="91"/>
      <c r="CY110" s="91"/>
      <c r="CZ110" s="91"/>
      <c r="DA110" s="91"/>
      <c r="DB110" s="91"/>
      <c r="DC110" s="91"/>
      <c r="DD110" s="91"/>
      <c r="DE110" s="91"/>
      <c r="DF110" s="91"/>
      <c r="DG110" s="91"/>
      <c r="DH110" s="91"/>
      <c r="DI110" s="91"/>
      <c r="DJ110" s="91"/>
      <c r="DK110" s="91"/>
      <c r="DL110" s="91"/>
      <c r="DN110" s="91"/>
      <c r="DO110" s="91"/>
      <c r="DP110" s="91"/>
      <c r="DQ110" s="91"/>
      <c r="DR110" s="91"/>
      <c r="DS110" s="91"/>
      <c r="DT110" s="91"/>
      <c r="DU110" s="91"/>
      <c r="DV110" s="94"/>
      <c r="DW110" s="94"/>
      <c r="DX110" s="94"/>
      <c r="DY110" s="94"/>
      <c r="DZ110" s="94"/>
      <c r="EA110" s="94"/>
      <c r="EB110" s="94"/>
      <c r="EC110" s="94"/>
      <c r="ED110" s="94"/>
      <c r="EE110" s="91"/>
      <c r="EF110" s="91"/>
      <c r="EG110" s="91"/>
      <c r="EH110" s="91"/>
      <c r="EI110" s="91"/>
      <c r="EJ110" s="91"/>
      <c r="EK110" s="91"/>
      <c r="EL110" s="91"/>
      <c r="EM110" s="91"/>
      <c r="EN110" s="91"/>
      <c r="EO110" s="91"/>
      <c r="EP110" s="91"/>
      <c r="EQ110" s="91"/>
      <c r="ER110" s="91"/>
      <c r="ES110" s="91"/>
      <c r="ET110" s="91"/>
    </row>
    <row r="111" spans="2:151">
      <c r="B111" s="91">
        <v>84</v>
      </c>
      <c r="C111" s="94">
        <v>842.94615747142257</v>
      </c>
      <c r="D111" s="94">
        <v>799.31786273986347</v>
      </c>
      <c r="E111" s="94">
        <v>759.28449324994938</v>
      </c>
      <c r="F111" s="94">
        <v>722.47083686793917</v>
      </c>
      <c r="G111" s="94">
        <v>688.54731592204269</v>
      </c>
      <c r="H111" s="94"/>
      <c r="I111" s="94"/>
      <c r="J111" s="94"/>
      <c r="K111" s="91"/>
      <c r="L111" s="91">
        <v>84</v>
      </c>
      <c r="M111" s="94">
        <v>156.32746982804505</v>
      </c>
      <c r="N111" s="94">
        <v>153.19248210374113</v>
      </c>
      <c r="O111" s="94">
        <v>150.20388561014954</v>
      </c>
      <c r="P111" s="94">
        <v>147.35235465078196</v>
      </c>
      <c r="Q111" s="94">
        <v>144.62919670213461</v>
      </c>
      <c r="R111" s="94"/>
      <c r="S111" s="94"/>
      <c r="T111" s="94"/>
      <c r="U111" s="91"/>
      <c r="V111" s="91">
        <v>84</v>
      </c>
      <c r="W111" s="94">
        <v>14.250577682952501</v>
      </c>
      <c r="X111" s="94">
        <v>14.012762936364062</v>
      </c>
      <c r="Y111" s="94">
        <v>13.786582719565395</v>
      </c>
      <c r="Z111" s="94">
        <v>13.571278540328997</v>
      </c>
      <c r="AA111" s="94">
        <v>13.366143389734704</v>
      </c>
      <c r="AB111" s="94"/>
      <c r="AC111" s="94"/>
      <c r="AD111" s="94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4"/>
      <c r="BB111" s="94"/>
      <c r="BC111" s="94"/>
      <c r="BD111" s="94"/>
      <c r="BE111" s="94"/>
      <c r="BF111" s="94"/>
      <c r="BG111" s="94"/>
      <c r="BH111" s="94"/>
      <c r="BI111" s="91"/>
      <c r="BJ111" s="91"/>
      <c r="BK111" s="94"/>
      <c r="BL111" s="94"/>
      <c r="BM111" s="94"/>
      <c r="BN111" s="94"/>
      <c r="BO111" s="94"/>
      <c r="BP111" s="94"/>
      <c r="BQ111" s="94"/>
      <c r="BR111" s="94"/>
      <c r="BS111" s="94"/>
      <c r="BT111" s="91"/>
      <c r="BU111" s="94"/>
      <c r="BV111" s="94"/>
      <c r="BW111" s="94"/>
      <c r="BX111" s="94"/>
      <c r="BY111" s="94"/>
      <c r="BZ111" s="94"/>
      <c r="CA111" s="94"/>
      <c r="CB111" s="94"/>
      <c r="CC111" s="94"/>
      <c r="CD111" s="91"/>
      <c r="CE111" s="91"/>
      <c r="CF111" s="91"/>
      <c r="CG111" s="91"/>
      <c r="CH111" s="91"/>
      <c r="CI111" s="91"/>
      <c r="CJ111" s="91"/>
      <c r="CK111" s="91"/>
      <c r="CL111" s="91"/>
      <c r="CM111" s="91"/>
      <c r="CN111" s="94"/>
      <c r="CO111" s="94"/>
      <c r="CP111" s="94"/>
      <c r="CQ111" s="94"/>
      <c r="CR111" s="94"/>
      <c r="CS111" s="94"/>
      <c r="CT111" s="94"/>
      <c r="CU111" s="94"/>
      <c r="CV111" s="94"/>
      <c r="CW111" s="91"/>
      <c r="CX111" s="91"/>
      <c r="CY111" s="91"/>
      <c r="CZ111" s="91"/>
      <c r="DA111" s="91"/>
      <c r="DB111" s="91"/>
      <c r="DC111" s="91"/>
      <c r="DD111" s="91"/>
      <c r="DE111" s="91"/>
      <c r="DF111" s="91"/>
      <c r="DG111" s="91"/>
      <c r="DH111" s="91"/>
      <c r="DI111" s="91"/>
      <c r="DJ111" s="91"/>
      <c r="DK111" s="91"/>
      <c r="DL111" s="91"/>
      <c r="DN111" s="91"/>
      <c r="DO111" s="91"/>
      <c r="DP111" s="91"/>
      <c r="DQ111" s="91"/>
      <c r="DR111" s="91"/>
      <c r="DS111" s="91"/>
      <c r="DT111" s="91"/>
      <c r="DU111" s="91"/>
      <c r="DV111" s="94"/>
      <c r="DW111" s="94"/>
      <c r="DX111" s="94"/>
      <c r="DY111" s="94"/>
      <c r="DZ111" s="94"/>
      <c r="EA111" s="94"/>
      <c r="EB111" s="94"/>
      <c r="EC111" s="94"/>
      <c r="ED111" s="94"/>
      <c r="EE111" s="91"/>
      <c r="EF111" s="91"/>
      <c r="EG111" s="91"/>
      <c r="EH111" s="91"/>
      <c r="EI111" s="91"/>
      <c r="EJ111" s="91"/>
      <c r="EK111" s="91"/>
      <c r="EL111" s="91"/>
      <c r="EM111" s="91"/>
      <c r="EN111" s="91"/>
      <c r="EO111" s="91"/>
      <c r="EP111" s="91"/>
      <c r="EQ111" s="91"/>
      <c r="ER111" s="91"/>
      <c r="ES111" s="91"/>
      <c r="ET111" s="91"/>
    </row>
    <row r="112" spans="2:151">
      <c r="B112" s="91">
        <v>85</v>
      </c>
      <c r="C112" s="94">
        <v>851.33251051808566</v>
      </c>
      <c r="D112" s="94">
        <v>809.64960961550344</v>
      </c>
      <c r="E112" s="94">
        <v>771.24107790121116</v>
      </c>
      <c r="F112" s="94">
        <v>735.77985468642953</v>
      </c>
      <c r="G112" s="94">
        <v>702.97703793488699</v>
      </c>
      <c r="H112" s="94"/>
      <c r="I112" s="94"/>
      <c r="J112" s="94"/>
      <c r="K112" s="91"/>
      <c r="L112" s="91">
        <v>85</v>
      </c>
      <c r="M112" s="94">
        <v>166.78893701489596</v>
      </c>
      <c r="N112" s="94">
        <v>163.5949867909101</v>
      </c>
      <c r="O112" s="94">
        <v>160.54353324187926</v>
      </c>
      <c r="P112" s="94">
        <v>157.62581711390186</v>
      </c>
      <c r="Q112" s="94">
        <v>154.83365896926909</v>
      </c>
      <c r="R112" s="94"/>
      <c r="S112" s="94"/>
      <c r="T112" s="94"/>
      <c r="U112" s="91"/>
      <c r="V112" s="91">
        <v>85</v>
      </c>
      <c r="W112" s="94">
        <v>15.285263959811752</v>
      </c>
      <c r="X112" s="94">
        <v>15.044155525569293</v>
      </c>
      <c r="Y112" s="94">
        <v>14.814320652004172</v>
      </c>
      <c r="Z112" s="94">
        <v>14.595048671209739</v>
      </c>
      <c r="AA112" s="94">
        <v>14.385675952428343</v>
      </c>
      <c r="AB112" s="94"/>
      <c r="AC112" s="94"/>
      <c r="AD112" s="94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4"/>
      <c r="BB112" s="94"/>
      <c r="BC112" s="94"/>
      <c r="BD112" s="94"/>
      <c r="BE112" s="94"/>
      <c r="BF112" s="94"/>
      <c r="BG112" s="94"/>
      <c r="BH112" s="94"/>
      <c r="BI112" s="91"/>
      <c r="BJ112" s="91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4"/>
      <c r="BV112" s="94"/>
      <c r="BW112" s="94"/>
      <c r="BX112" s="94"/>
      <c r="BY112" s="94"/>
      <c r="BZ112" s="94"/>
      <c r="CA112" s="94"/>
      <c r="CB112" s="94"/>
      <c r="CC112" s="94"/>
      <c r="CD112" s="91"/>
      <c r="CE112" s="91"/>
      <c r="CF112" s="91"/>
      <c r="CG112" s="91"/>
      <c r="CH112" s="91"/>
      <c r="CI112" s="91"/>
      <c r="CJ112" s="91"/>
      <c r="CK112" s="91"/>
      <c r="CL112" s="91"/>
      <c r="CM112" s="91"/>
      <c r="CN112" s="94"/>
      <c r="CO112" s="94"/>
      <c r="CP112" s="94"/>
      <c r="CQ112" s="94"/>
      <c r="CR112" s="94"/>
      <c r="CS112" s="94"/>
      <c r="CT112" s="94"/>
      <c r="CU112" s="94"/>
      <c r="CV112" s="94"/>
      <c r="CW112" s="91"/>
      <c r="CX112" s="91"/>
      <c r="CY112" s="91"/>
      <c r="CZ112" s="91"/>
      <c r="DA112" s="91"/>
      <c r="DB112" s="91"/>
      <c r="DC112" s="91"/>
      <c r="DD112" s="91"/>
      <c r="DE112" s="91"/>
      <c r="DF112" s="91"/>
      <c r="DG112" s="91"/>
      <c r="DH112" s="91"/>
      <c r="DI112" s="91"/>
      <c r="DJ112" s="91"/>
      <c r="DK112" s="91"/>
      <c r="DL112" s="91"/>
      <c r="DN112" s="91"/>
      <c r="DO112" s="91"/>
      <c r="DP112" s="91"/>
      <c r="DQ112" s="91"/>
      <c r="DR112" s="91"/>
      <c r="DS112" s="91"/>
      <c r="DT112" s="91"/>
      <c r="DU112" s="91"/>
      <c r="DV112" s="94"/>
      <c r="DW112" s="94"/>
      <c r="DX112" s="94"/>
      <c r="DY112" s="94"/>
      <c r="DZ112" s="94"/>
      <c r="EA112" s="94"/>
      <c r="EB112" s="94"/>
      <c r="EC112" s="94"/>
      <c r="ED112" s="94"/>
      <c r="EE112" s="91"/>
      <c r="EF112" s="91"/>
      <c r="EG112" s="91"/>
      <c r="EH112" s="91"/>
      <c r="EI112" s="91"/>
      <c r="EJ112" s="91"/>
      <c r="EK112" s="91"/>
      <c r="EL112" s="91"/>
      <c r="EM112" s="91"/>
      <c r="EN112" s="91"/>
      <c r="EO112" s="91"/>
      <c r="EP112" s="91"/>
      <c r="EQ112" s="91"/>
      <c r="ER112" s="91"/>
      <c r="ES112" s="91"/>
      <c r="ET112" s="91"/>
    </row>
    <row r="113" spans="2:150">
      <c r="B113" s="91">
        <v>86</v>
      </c>
      <c r="C113" s="94">
        <v>859.46113655560475</v>
      </c>
      <c r="D113" s="94">
        <v>819.69799167800579</v>
      </c>
      <c r="E113" s="94">
        <v>782.9075664443501</v>
      </c>
      <c r="F113" s="94">
        <v>748.80627405247674</v>
      </c>
      <c r="G113" s="94">
        <v>717.14219875552919</v>
      </c>
      <c r="H113" s="94"/>
      <c r="I113" s="94"/>
      <c r="J113" s="94"/>
      <c r="K113" s="91"/>
      <c r="L113" s="91">
        <v>86</v>
      </c>
      <c r="M113" s="94">
        <v>178.12047161919895</v>
      </c>
      <c r="N113" s="94">
        <v>174.85576631773796</v>
      </c>
      <c r="O113" s="94">
        <v>171.73013392136227</v>
      </c>
      <c r="P113" s="94">
        <v>168.73534812839193</v>
      </c>
      <c r="Q113" s="94">
        <v>165.86371163173357</v>
      </c>
      <c r="R113" s="94"/>
      <c r="S113" s="94"/>
      <c r="T113" s="94"/>
      <c r="U113" s="91"/>
      <c r="V113" s="91">
        <v>86</v>
      </c>
      <c r="W113" s="94">
        <v>16.418519376670883</v>
      </c>
      <c r="X113" s="94">
        <v>16.173125013813671</v>
      </c>
      <c r="Y113" s="94">
        <v>15.938680076781415</v>
      </c>
      <c r="Z113" s="94">
        <v>15.714519253002578</v>
      </c>
      <c r="AA113" s="94">
        <v>15.50002000717558</v>
      </c>
      <c r="AB113" s="94"/>
      <c r="AC113" s="94"/>
      <c r="AD113" s="94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4"/>
      <c r="BB113" s="94"/>
      <c r="BC113" s="94"/>
      <c r="BD113" s="94"/>
      <c r="BE113" s="94"/>
      <c r="BF113" s="94"/>
      <c r="BG113" s="94"/>
      <c r="BH113" s="94"/>
      <c r="BI113" s="91"/>
      <c r="BJ113" s="91"/>
      <c r="BK113" s="91"/>
      <c r="BL113" s="91"/>
      <c r="BM113" s="91"/>
      <c r="BN113" s="91"/>
      <c r="BO113" s="91"/>
      <c r="BP113" s="91"/>
      <c r="BQ113" s="91"/>
      <c r="BR113" s="91"/>
      <c r="BS113" s="91"/>
      <c r="BT113" s="91"/>
      <c r="BU113" s="91"/>
      <c r="BV113" s="91"/>
      <c r="BW113" s="91"/>
      <c r="BX113" s="91"/>
      <c r="BY113" s="91"/>
      <c r="BZ113" s="91"/>
      <c r="CA113" s="91"/>
      <c r="CB113" s="91"/>
      <c r="CC113" s="91"/>
      <c r="CD113" s="91"/>
      <c r="CE113" s="91"/>
      <c r="CF113" s="91"/>
      <c r="CG113" s="91"/>
      <c r="CH113" s="91"/>
      <c r="CI113" s="91"/>
      <c r="CJ113" s="91"/>
      <c r="CK113" s="91"/>
      <c r="CL113" s="91"/>
      <c r="CM113" s="91"/>
      <c r="CN113" s="94"/>
      <c r="CO113" s="94"/>
      <c r="CP113" s="94"/>
      <c r="CQ113" s="94"/>
      <c r="CR113" s="94"/>
      <c r="CS113" s="94"/>
      <c r="CT113" s="94"/>
      <c r="CU113" s="94"/>
      <c r="CV113" s="94"/>
      <c r="CW113" s="91"/>
      <c r="CX113" s="91"/>
      <c r="CY113" s="91"/>
      <c r="CZ113" s="91"/>
      <c r="DA113" s="91"/>
      <c r="DB113" s="91"/>
      <c r="DC113" s="91"/>
      <c r="DD113" s="91"/>
      <c r="DE113" s="91"/>
      <c r="DF113" s="91"/>
      <c r="DG113" s="91"/>
      <c r="DH113" s="91"/>
      <c r="DI113" s="91"/>
      <c r="DJ113" s="91"/>
      <c r="DK113" s="91"/>
      <c r="DL113" s="91"/>
      <c r="DN113" s="91"/>
      <c r="DO113" s="91"/>
      <c r="DP113" s="91"/>
      <c r="DQ113" s="91"/>
      <c r="DR113" s="91"/>
      <c r="DS113" s="91"/>
      <c r="DT113" s="91"/>
      <c r="DU113" s="91"/>
      <c r="DV113" s="94"/>
      <c r="DW113" s="94"/>
      <c r="DX113" s="94"/>
      <c r="DY113" s="94"/>
      <c r="DZ113" s="94"/>
      <c r="EA113" s="94"/>
      <c r="EB113" s="94"/>
      <c r="EC113" s="94"/>
      <c r="ED113" s="94"/>
      <c r="EE113" s="91"/>
      <c r="EF113" s="91"/>
      <c r="EG113" s="91"/>
      <c r="EH113" s="91"/>
      <c r="EI113" s="91"/>
      <c r="EJ113" s="91"/>
      <c r="EK113" s="91"/>
      <c r="EL113" s="91"/>
      <c r="EM113" s="91"/>
      <c r="EN113" s="91"/>
      <c r="EO113" s="91"/>
      <c r="EP113" s="91"/>
      <c r="EQ113" s="91"/>
      <c r="ER113" s="91"/>
      <c r="ES113" s="91"/>
      <c r="ET113" s="91"/>
    </row>
    <row r="114" spans="2:150">
      <c r="B114" s="91">
        <v>87</v>
      </c>
      <c r="C114" s="94">
        <v>867.34443499340261</v>
      </c>
      <c r="D114" s="94">
        <v>829.4753189627138</v>
      </c>
      <c r="E114" s="94">
        <v>794.29514081058699</v>
      </c>
      <c r="F114" s="94">
        <v>761.55950083134155</v>
      </c>
      <c r="G114" s="94">
        <v>731.05006058193123</v>
      </c>
      <c r="H114" s="94"/>
      <c r="I114" s="94"/>
      <c r="J114" s="94"/>
      <c r="K114" s="91"/>
      <c r="L114" s="91">
        <v>87</v>
      </c>
      <c r="M114" s="94">
        <v>190.43648316145743</v>
      </c>
      <c r="N114" s="94">
        <v>187.08668263807246</v>
      </c>
      <c r="O114" s="94">
        <v>183.87304161351636</v>
      </c>
      <c r="P114" s="94">
        <v>180.78783472936635</v>
      </c>
      <c r="Q114" s="94">
        <v>177.82381732959149</v>
      </c>
      <c r="R114" s="94"/>
      <c r="S114" s="94"/>
      <c r="T114" s="94"/>
      <c r="U114" s="91"/>
      <c r="V114" s="91">
        <v>87</v>
      </c>
      <c r="W114" s="94">
        <v>17.665251444249868</v>
      </c>
      <c r="X114" s="94">
        <v>17.414315551449381</v>
      </c>
      <c r="Y114" s="94">
        <v>17.174045211977582</v>
      </c>
      <c r="Z114" s="94">
        <v>16.943818170682839</v>
      </c>
      <c r="AA114" s="94">
        <v>16.723050873873238</v>
      </c>
      <c r="AB114" s="94"/>
      <c r="AC114" s="94"/>
      <c r="AD114" s="94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4"/>
      <c r="BB114" s="94"/>
      <c r="BC114" s="94"/>
      <c r="BD114" s="94"/>
      <c r="BE114" s="94"/>
      <c r="BF114" s="94"/>
      <c r="BG114" s="94"/>
      <c r="BH114" s="94"/>
      <c r="BI114" s="91"/>
      <c r="BJ114" s="91"/>
      <c r="BK114" s="91"/>
      <c r="BL114" s="91"/>
      <c r="BM114" s="91"/>
      <c r="BN114" s="91"/>
      <c r="BO114" s="91"/>
      <c r="BP114" s="91"/>
      <c r="BQ114" s="91"/>
      <c r="BR114" s="91"/>
      <c r="BS114" s="91"/>
      <c r="BT114" s="91"/>
      <c r="BU114" s="91"/>
      <c r="BV114" s="91"/>
      <c r="BW114" s="91"/>
      <c r="BX114" s="91"/>
      <c r="BY114" s="91"/>
      <c r="BZ114" s="91"/>
      <c r="CA114" s="91"/>
      <c r="CB114" s="91"/>
      <c r="CC114" s="91"/>
      <c r="CD114" s="91"/>
      <c r="CE114" s="91"/>
      <c r="CF114" s="91"/>
      <c r="CG114" s="91"/>
      <c r="CH114" s="91"/>
      <c r="CI114" s="91"/>
      <c r="CJ114" s="91"/>
      <c r="CK114" s="91"/>
      <c r="CL114" s="91"/>
      <c r="CM114" s="91"/>
      <c r="CN114" s="94"/>
      <c r="CO114" s="94"/>
      <c r="CP114" s="94"/>
      <c r="CQ114" s="94"/>
      <c r="CR114" s="94"/>
      <c r="CS114" s="94"/>
      <c r="CT114" s="94"/>
      <c r="CU114" s="94"/>
      <c r="CV114" s="94"/>
      <c r="CW114" s="91"/>
      <c r="CX114" s="91"/>
      <c r="CY114" s="91"/>
      <c r="CZ114" s="91"/>
      <c r="DA114" s="91"/>
      <c r="DB114" s="91"/>
      <c r="DC114" s="91"/>
      <c r="DD114" s="91"/>
      <c r="DE114" s="91"/>
      <c r="DF114" s="91"/>
      <c r="DG114" s="91"/>
      <c r="DH114" s="91"/>
      <c r="DI114" s="91"/>
      <c r="DJ114" s="91"/>
      <c r="DK114" s="91"/>
      <c r="DL114" s="91"/>
      <c r="DN114" s="91"/>
      <c r="DO114" s="91"/>
      <c r="DP114" s="91"/>
      <c r="DQ114" s="91"/>
      <c r="DR114" s="91"/>
      <c r="DS114" s="91"/>
      <c r="DT114" s="91"/>
      <c r="DU114" s="91"/>
      <c r="DV114" s="94"/>
      <c r="DW114" s="94"/>
      <c r="DX114" s="94"/>
      <c r="DY114" s="94"/>
      <c r="DZ114" s="94"/>
      <c r="EA114" s="94"/>
      <c r="EB114" s="94"/>
      <c r="EC114" s="94"/>
      <c r="ED114" s="94"/>
      <c r="EE114" s="91"/>
      <c r="EF114" s="91"/>
      <c r="EG114" s="91"/>
      <c r="EH114" s="91"/>
      <c r="EI114" s="91"/>
      <c r="EJ114" s="91"/>
      <c r="EK114" s="91"/>
      <c r="EL114" s="91"/>
      <c r="EM114" s="91"/>
      <c r="EN114" s="91"/>
      <c r="EO114" s="91"/>
      <c r="EP114" s="91"/>
      <c r="EQ114" s="91"/>
      <c r="ER114" s="91"/>
      <c r="ES114" s="91"/>
      <c r="ET114" s="91"/>
    </row>
    <row r="115" spans="2:150">
      <c r="B115" s="91">
        <v>88</v>
      </c>
      <c r="C115" s="94">
        <v>875.00412330495101</v>
      </c>
      <c r="D115" s="94">
        <v>839.00590919398087</v>
      </c>
      <c r="E115" s="94">
        <v>805.42942552788895</v>
      </c>
      <c r="F115" s="94">
        <v>774.06556029022806</v>
      </c>
      <c r="G115" s="94">
        <v>744.72642916421501</v>
      </c>
      <c r="H115" s="94"/>
      <c r="I115" s="94"/>
      <c r="J115" s="94"/>
      <c r="K115" s="91"/>
      <c r="L115" s="91">
        <v>88</v>
      </c>
      <c r="M115" s="94">
        <v>203.89118155986387</v>
      </c>
      <c r="N115" s="94">
        <v>200.43877315226206</v>
      </c>
      <c r="O115" s="94">
        <v>197.12015689963539</v>
      </c>
      <c r="P115" s="94">
        <v>193.9280782992827</v>
      </c>
      <c r="Q115" s="94">
        <v>190.85571780899116</v>
      </c>
      <c r="R115" s="94"/>
      <c r="S115" s="94"/>
      <c r="T115" s="94"/>
      <c r="U115" s="91"/>
      <c r="V115" s="91">
        <v>88</v>
      </c>
      <c r="W115" s="94">
        <v>19.045477698009368</v>
      </c>
      <c r="X115" s="94">
        <v>18.787408329436939</v>
      </c>
      <c r="Y115" s="94">
        <v>18.53976399711512</v>
      </c>
      <c r="Z115" s="94">
        <v>18.301963420292349</v>
      </c>
      <c r="AA115" s="94">
        <v>18.073460128563831</v>
      </c>
      <c r="AB115" s="94"/>
      <c r="AC115" s="94"/>
      <c r="AD115" s="94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4"/>
      <c r="BB115" s="94"/>
      <c r="BC115" s="94"/>
      <c r="BD115" s="94"/>
      <c r="BE115" s="94"/>
      <c r="BF115" s="94"/>
      <c r="BG115" s="94"/>
      <c r="BH115" s="94"/>
      <c r="BI115" s="91"/>
      <c r="BJ115" s="91"/>
      <c r="BK115" s="91"/>
      <c r="BL115" s="91"/>
      <c r="BM115" s="91"/>
      <c r="BN115" s="91"/>
      <c r="BO115" s="91"/>
      <c r="BP115" s="91"/>
      <c r="BQ115" s="91"/>
      <c r="BR115" s="91"/>
      <c r="BS115" s="91"/>
      <c r="BT115" s="91"/>
      <c r="BU115" s="91"/>
      <c r="BV115" s="91"/>
      <c r="BW115" s="91"/>
      <c r="BX115" s="91"/>
      <c r="BY115" s="91"/>
      <c r="BZ115" s="91"/>
      <c r="CA115" s="91"/>
      <c r="CB115" s="91"/>
      <c r="CC115" s="91"/>
      <c r="CD115" s="91"/>
      <c r="CE115" s="91"/>
      <c r="CF115" s="91"/>
      <c r="CG115" s="91"/>
      <c r="CH115" s="91"/>
      <c r="CI115" s="91"/>
      <c r="CJ115" s="91"/>
      <c r="CK115" s="91"/>
      <c r="CL115" s="91"/>
      <c r="CM115" s="91"/>
      <c r="CN115" s="94"/>
      <c r="CO115" s="94"/>
      <c r="CP115" s="94"/>
      <c r="CQ115" s="94"/>
      <c r="CR115" s="94"/>
      <c r="CS115" s="94"/>
      <c r="CT115" s="94"/>
      <c r="CU115" s="94"/>
      <c r="CV115" s="94"/>
      <c r="CW115" s="91"/>
      <c r="CX115" s="91"/>
      <c r="CY115" s="91"/>
      <c r="CZ115" s="91"/>
      <c r="DA115" s="91"/>
      <c r="DB115" s="91"/>
      <c r="DC115" s="91"/>
      <c r="DD115" s="91"/>
      <c r="DE115" s="91"/>
      <c r="DF115" s="91"/>
      <c r="DG115" s="91"/>
      <c r="DH115" s="91"/>
      <c r="DI115" s="91"/>
      <c r="DJ115" s="91"/>
      <c r="DK115" s="91"/>
      <c r="DL115" s="91"/>
      <c r="DN115" s="91"/>
      <c r="DO115" s="91"/>
      <c r="DP115" s="91"/>
      <c r="DQ115" s="91"/>
      <c r="DR115" s="91"/>
      <c r="DS115" s="91"/>
      <c r="DT115" s="91"/>
      <c r="DU115" s="91"/>
      <c r="DV115" s="94"/>
      <c r="DW115" s="94"/>
      <c r="DX115" s="94"/>
      <c r="DY115" s="94"/>
      <c r="DZ115" s="94"/>
      <c r="EA115" s="94"/>
      <c r="EB115" s="94"/>
      <c r="EC115" s="94"/>
      <c r="ED115" s="94"/>
      <c r="EE115" s="91"/>
      <c r="EF115" s="91"/>
      <c r="EG115" s="91"/>
      <c r="EH115" s="91"/>
      <c r="EI115" s="91"/>
      <c r="EJ115" s="91"/>
      <c r="EK115" s="91"/>
      <c r="EL115" s="91"/>
      <c r="EM115" s="91"/>
      <c r="EN115" s="91"/>
      <c r="EO115" s="91"/>
      <c r="EP115" s="91"/>
      <c r="EQ115" s="91"/>
      <c r="ER115" s="91"/>
      <c r="ES115" s="91"/>
      <c r="ET115" s="91"/>
    </row>
    <row r="116" spans="2:150">
      <c r="B116" s="91">
        <v>89</v>
      </c>
      <c r="C116" s="94">
        <v>882.47209493570529</v>
      </c>
      <c r="D116" s="94">
        <v>848.32731037031283</v>
      </c>
      <c r="E116" s="94">
        <v>816.3520981743402</v>
      </c>
      <c r="F116" s="94">
        <v>786.36910935460003</v>
      </c>
      <c r="G116" s="94">
        <v>758.21807338888777</v>
      </c>
      <c r="H116" s="94"/>
      <c r="I116" s="94"/>
      <c r="J116" s="94"/>
      <c r="K116" s="91"/>
      <c r="L116" s="91">
        <v>89</v>
      </c>
      <c r="M116" s="94">
        <v>218.69759962301367</v>
      </c>
      <c r="N116" s="94">
        <v>215.12095259498142</v>
      </c>
      <c r="O116" s="94">
        <v>211.67630585715608</v>
      </c>
      <c r="P116" s="94">
        <v>208.35684804570252</v>
      </c>
      <c r="Q116" s="94">
        <v>205.15615962435805</v>
      </c>
      <c r="R116" s="94"/>
      <c r="S116" s="94"/>
      <c r="T116" s="94"/>
      <c r="U116" s="91"/>
      <c r="V116" s="91">
        <v>89</v>
      </c>
      <c r="W116" s="94">
        <v>20.586830768529005</v>
      </c>
      <c r="X116" s="94">
        <v>20.319588371030882</v>
      </c>
      <c r="Y116" s="94">
        <v>20.062576275779342</v>
      </c>
      <c r="Z116" s="94">
        <v>19.815252354039956</v>
      </c>
      <c r="AA116" s="94">
        <v>19.577105585745915</v>
      </c>
      <c r="AB116" s="94"/>
      <c r="AC116" s="94"/>
      <c r="AD116" s="94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  <c r="AX116" s="91"/>
      <c r="AY116" s="91"/>
      <c r="AZ116" s="91"/>
      <c r="BA116" s="94"/>
      <c r="BB116" s="94"/>
      <c r="BC116" s="94"/>
      <c r="BD116" s="94"/>
      <c r="BE116" s="94"/>
      <c r="BF116" s="94"/>
      <c r="BG116" s="94"/>
      <c r="BH116" s="94"/>
      <c r="BI116" s="91"/>
      <c r="BJ116" s="91"/>
      <c r="BK116" s="91"/>
      <c r="BL116" s="91"/>
      <c r="BM116" s="91"/>
      <c r="BN116" s="91"/>
      <c r="BO116" s="91"/>
      <c r="BP116" s="91"/>
      <c r="BQ116" s="91"/>
      <c r="BR116" s="91"/>
      <c r="BS116" s="91"/>
      <c r="BT116" s="91"/>
      <c r="BU116" s="91"/>
      <c r="BV116" s="91"/>
      <c r="BW116" s="91"/>
      <c r="BX116" s="91"/>
      <c r="BY116" s="91"/>
      <c r="BZ116" s="91"/>
      <c r="CA116" s="91"/>
      <c r="CB116" s="91"/>
      <c r="CC116" s="91"/>
      <c r="CD116" s="91"/>
      <c r="CE116" s="91"/>
      <c r="CF116" s="91"/>
      <c r="CG116" s="91"/>
      <c r="CH116" s="91"/>
      <c r="CI116" s="91"/>
      <c r="CJ116" s="91"/>
      <c r="CK116" s="91"/>
      <c r="CL116" s="91"/>
      <c r="CM116" s="91"/>
      <c r="CN116" s="94"/>
      <c r="CO116" s="94"/>
      <c r="CP116" s="94"/>
      <c r="CQ116" s="94"/>
      <c r="CR116" s="94"/>
      <c r="CS116" s="94"/>
      <c r="CT116" s="94"/>
      <c r="CU116" s="94"/>
      <c r="CV116" s="94"/>
      <c r="CW116" s="91"/>
      <c r="CX116" s="91"/>
      <c r="CY116" s="91"/>
      <c r="CZ116" s="91"/>
      <c r="DA116" s="91"/>
      <c r="DB116" s="91"/>
      <c r="DC116" s="91"/>
      <c r="DD116" s="91"/>
      <c r="DE116" s="91"/>
      <c r="DF116" s="91"/>
      <c r="DG116" s="91"/>
      <c r="DH116" s="91"/>
      <c r="DI116" s="91"/>
      <c r="DJ116" s="91"/>
      <c r="DK116" s="91"/>
      <c r="DL116" s="91"/>
      <c r="DN116" s="91"/>
      <c r="DO116" s="91"/>
      <c r="DP116" s="91"/>
      <c r="DQ116" s="91"/>
      <c r="DR116" s="91"/>
      <c r="DS116" s="91"/>
      <c r="DT116" s="91"/>
      <c r="DU116" s="91"/>
      <c r="DV116" s="94"/>
      <c r="DW116" s="94"/>
      <c r="DX116" s="94"/>
      <c r="DY116" s="94"/>
      <c r="DZ116" s="94"/>
      <c r="EA116" s="94"/>
      <c r="EB116" s="94"/>
      <c r="EC116" s="94"/>
      <c r="ED116" s="94"/>
      <c r="EE116" s="91"/>
      <c r="EF116" s="91"/>
      <c r="EG116" s="91"/>
      <c r="EH116" s="91"/>
      <c r="EI116" s="91"/>
      <c r="EJ116" s="91"/>
      <c r="EK116" s="91"/>
      <c r="EL116" s="91"/>
      <c r="EM116" s="91"/>
      <c r="EN116" s="91"/>
      <c r="EO116" s="91"/>
      <c r="EP116" s="91"/>
      <c r="EQ116" s="91"/>
      <c r="ER116" s="91"/>
      <c r="ES116" s="91"/>
      <c r="ET116" s="91"/>
    </row>
    <row r="117" spans="2:150">
      <c r="B117" s="91">
        <v>90</v>
      </c>
      <c r="C117" s="94">
        <v>889.79876230437799</v>
      </c>
      <c r="D117" s="94">
        <v>857.50119629293658</v>
      </c>
      <c r="E117" s="94">
        <v>827.13422735220877</v>
      </c>
      <c r="F117" s="94">
        <v>798.54910776326039</v>
      </c>
      <c r="G117" s="94">
        <v>771.61062083040713</v>
      </c>
      <c r="H117" s="94"/>
      <c r="I117" s="94"/>
      <c r="J117" s="94"/>
      <c r="K117" s="91"/>
      <c r="L117" s="91">
        <v>90</v>
      </c>
      <c r="M117" s="94">
        <v>235.17402659817364</v>
      </c>
      <c r="N117" s="94">
        <v>231.44626048815883</v>
      </c>
      <c r="O117" s="94">
        <v>227.8492934508181</v>
      </c>
      <c r="P117" s="94">
        <v>224.37673216726762</v>
      </c>
      <c r="Q117" s="94">
        <v>221.02253474796737</v>
      </c>
      <c r="R117" s="94"/>
      <c r="S117" s="94"/>
      <c r="T117" s="94"/>
      <c r="U117" s="91"/>
      <c r="V117" s="91">
        <v>90</v>
      </c>
      <c r="W117" s="94">
        <v>22.330355084375583</v>
      </c>
      <c r="X117" s="94">
        <v>22.051317185414451</v>
      </c>
      <c r="Y117" s="94">
        <v>21.782361623063807</v>
      </c>
      <c r="Z117" s="94">
        <v>21.522983881308463</v>
      </c>
      <c r="AA117" s="94">
        <v>21.272707052166904</v>
      </c>
      <c r="AB117" s="94"/>
      <c r="AC117" s="94"/>
      <c r="AD117" s="94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  <c r="AX117" s="91"/>
      <c r="AY117" s="91"/>
      <c r="AZ117" s="91"/>
      <c r="BA117" s="94"/>
      <c r="BB117" s="94"/>
      <c r="BC117" s="94"/>
      <c r="BD117" s="94"/>
      <c r="BE117" s="94"/>
      <c r="BF117" s="94"/>
      <c r="BG117" s="94"/>
      <c r="BH117" s="94"/>
      <c r="BI117" s="91"/>
      <c r="BJ117" s="91"/>
      <c r="BK117" s="91"/>
      <c r="BL117" s="91"/>
      <c r="BM117" s="91"/>
      <c r="BN117" s="91"/>
      <c r="BO117" s="91"/>
      <c r="BP117" s="91"/>
      <c r="BQ117" s="91"/>
      <c r="BR117" s="91"/>
      <c r="BS117" s="91"/>
      <c r="BT117" s="91"/>
      <c r="BU117" s="91"/>
      <c r="BV117" s="91"/>
      <c r="BW117" s="91"/>
      <c r="BX117" s="91"/>
      <c r="BY117" s="91"/>
      <c r="BZ117" s="91"/>
      <c r="CA117" s="91"/>
      <c r="CB117" s="91"/>
      <c r="CC117" s="91"/>
      <c r="CD117" s="91"/>
      <c r="CE117" s="91"/>
      <c r="CF117" s="91"/>
      <c r="CG117" s="91"/>
      <c r="CH117" s="91"/>
      <c r="CI117" s="91"/>
      <c r="CJ117" s="91"/>
      <c r="CK117" s="91"/>
      <c r="CL117" s="91"/>
      <c r="CM117" s="91"/>
      <c r="CN117" s="94"/>
      <c r="CO117" s="94"/>
      <c r="CP117" s="94"/>
      <c r="CQ117" s="94"/>
      <c r="CR117" s="94"/>
      <c r="CS117" s="94"/>
      <c r="CT117" s="94"/>
      <c r="CU117" s="94"/>
      <c r="CV117" s="94"/>
      <c r="CW117" s="91"/>
      <c r="CX117" s="91"/>
      <c r="CY117" s="91"/>
      <c r="CZ117" s="91"/>
      <c r="DA117" s="91"/>
      <c r="DB117" s="91"/>
      <c r="DC117" s="91"/>
      <c r="DD117" s="91"/>
      <c r="DE117" s="91"/>
      <c r="DF117" s="91"/>
      <c r="DG117" s="91"/>
      <c r="DH117" s="91"/>
      <c r="DI117" s="91"/>
      <c r="DJ117" s="91"/>
      <c r="DK117" s="91"/>
      <c r="DL117" s="91"/>
      <c r="DN117" s="91"/>
      <c r="DO117" s="91"/>
      <c r="DP117" s="91"/>
      <c r="DQ117" s="91"/>
      <c r="DR117" s="91"/>
      <c r="DS117" s="91"/>
      <c r="DT117" s="91"/>
      <c r="DU117" s="91"/>
      <c r="DV117" s="94"/>
      <c r="DW117" s="94"/>
      <c r="DX117" s="94"/>
      <c r="DY117" s="94"/>
      <c r="DZ117" s="94"/>
      <c r="EA117" s="94"/>
      <c r="EB117" s="94"/>
      <c r="EC117" s="94"/>
      <c r="ED117" s="94"/>
      <c r="EE117" s="91"/>
      <c r="EF117" s="91"/>
      <c r="EG117" s="91"/>
      <c r="EH117" s="91"/>
      <c r="EI117" s="91"/>
      <c r="EJ117" s="91"/>
      <c r="EK117" s="91"/>
      <c r="EL117" s="91"/>
      <c r="EM117" s="91"/>
      <c r="EN117" s="91"/>
      <c r="EO117" s="91"/>
      <c r="EP117" s="91"/>
      <c r="EQ117" s="91"/>
      <c r="ER117" s="91"/>
      <c r="ES117" s="91"/>
      <c r="ET117" s="91"/>
    </row>
    <row r="118" spans="2:150">
      <c r="B118" s="91">
        <v>91</v>
      </c>
      <c r="C118" s="94">
        <v>897.0609284498081</v>
      </c>
      <c r="D118" s="94">
        <v>866.62384212899781</v>
      </c>
      <c r="E118" s="94">
        <v>837.88932525044311</v>
      </c>
      <c r="F118" s="94">
        <v>810.73441064597057</v>
      </c>
      <c r="G118" s="94">
        <v>785.04664393035739</v>
      </c>
      <c r="H118" s="94"/>
      <c r="I118" s="94"/>
      <c r="J118" s="94"/>
      <c r="K118" s="91"/>
      <c r="L118" s="91">
        <v>91</v>
      </c>
      <c r="M118" s="94">
        <v>253.81993264371206</v>
      </c>
      <c r="N118" s="94">
        <v>249.907380507753</v>
      </c>
      <c r="O118" s="94">
        <v>246.12501144809153</v>
      </c>
      <c r="P118" s="94">
        <v>242.46682756396908</v>
      </c>
      <c r="Q118" s="94">
        <v>238.92714493071622</v>
      </c>
      <c r="R118" s="94"/>
      <c r="S118" s="94"/>
      <c r="T118" s="94"/>
      <c r="U118" s="91"/>
      <c r="V118" s="91">
        <v>91</v>
      </c>
      <c r="W118" s="94">
        <v>24.340396006816913</v>
      </c>
      <c r="X118" s="94">
        <v>24.04617164144808</v>
      </c>
      <c r="Y118" s="94">
        <v>23.761927221485067</v>
      </c>
      <c r="Z118" s="94">
        <v>23.487194568240877</v>
      </c>
      <c r="AA118" s="94">
        <v>23.221529831467077</v>
      </c>
      <c r="AB118" s="94"/>
      <c r="AC118" s="94"/>
      <c r="AD118" s="94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  <c r="AX118" s="91"/>
      <c r="AY118" s="91"/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O118" s="91"/>
      <c r="BP118" s="91"/>
      <c r="BQ118" s="91"/>
      <c r="BR118" s="91"/>
      <c r="BS118" s="91"/>
      <c r="BT118" s="91"/>
      <c r="BU118" s="91"/>
      <c r="BV118" s="91"/>
      <c r="BW118" s="91"/>
      <c r="BX118" s="91"/>
      <c r="BY118" s="91"/>
      <c r="BZ118" s="91"/>
      <c r="CA118" s="91"/>
      <c r="CB118" s="91"/>
      <c r="CC118" s="91"/>
      <c r="CD118" s="91"/>
      <c r="CE118" s="91"/>
      <c r="CF118" s="91"/>
      <c r="CG118" s="91"/>
      <c r="CH118" s="91"/>
      <c r="CI118" s="91"/>
      <c r="CJ118" s="91"/>
      <c r="CK118" s="91"/>
      <c r="CL118" s="91"/>
      <c r="CM118" s="91"/>
      <c r="CN118" s="94"/>
      <c r="CO118" s="94"/>
      <c r="CP118" s="94"/>
      <c r="CQ118" s="94"/>
      <c r="CR118" s="94"/>
      <c r="CS118" s="94"/>
      <c r="CT118" s="94"/>
      <c r="CU118" s="94"/>
      <c r="CV118" s="94"/>
      <c r="CW118" s="91"/>
      <c r="CX118" s="91"/>
      <c r="CY118" s="91"/>
      <c r="CZ118" s="91"/>
      <c r="DA118" s="91"/>
      <c r="DB118" s="91"/>
      <c r="DC118" s="91"/>
      <c r="DD118" s="91"/>
      <c r="DE118" s="91"/>
      <c r="DF118" s="91"/>
      <c r="DG118" s="91"/>
      <c r="DH118" s="91"/>
      <c r="DI118" s="91"/>
      <c r="DJ118" s="91"/>
      <c r="DK118" s="91"/>
      <c r="DL118" s="91"/>
      <c r="DN118" s="91"/>
      <c r="DO118" s="91"/>
      <c r="DP118" s="91"/>
      <c r="DQ118" s="91"/>
      <c r="DR118" s="91"/>
      <c r="DS118" s="91"/>
      <c r="DT118" s="91"/>
      <c r="DU118" s="91"/>
      <c r="DV118" s="94"/>
      <c r="DW118" s="94"/>
      <c r="DX118" s="94"/>
      <c r="DY118" s="94"/>
      <c r="DZ118" s="94"/>
      <c r="EA118" s="94"/>
      <c r="EB118" s="94"/>
      <c r="EC118" s="94"/>
      <c r="ED118" s="94"/>
      <c r="EE118" s="91"/>
      <c r="EF118" s="91"/>
      <c r="EG118" s="91"/>
      <c r="EH118" s="91"/>
      <c r="EI118" s="91"/>
      <c r="EJ118" s="91"/>
      <c r="EK118" s="91"/>
      <c r="EL118" s="91"/>
      <c r="EM118" s="91"/>
      <c r="EN118" s="91"/>
      <c r="EO118" s="91"/>
      <c r="EP118" s="91"/>
      <c r="EQ118" s="91"/>
      <c r="ER118" s="91"/>
      <c r="ES118" s="91"/>
      <c r="ET118" s="91"/>
    </row>
    <row r="119" spans="2:150">
      <c r="B119" s="91">
        <v>92</v>
      </c>
      <c r="C119" s="94">
        <v>904.37660653972489</v>
      </c>
      <c r="D119" s="94">
        <v>875.84581713291323</v>
      </c>
      <c r="E119" s="94">
        <v>848.79786185175726</v>
      </c>
      <c r="F119" s="94">
        <v>823.13304109147555</v>
      </c>
      <c r="G119" s="94">
        <v>798.75961680413832</v>
      </c>
      <c r="H119" s="94"/>
      <c r="I119" s="94"/>
      <c r="J119" s="94"/>
      <c r="K119" s="91"/>
      <c r="L119" s="91">
        <v>92</v>
      </c>
      <c r="M119" s="94">
        <v>275.46675825552848</v>
      </c>
      <c r="N119" s="94">
        <v>271.32696461864731</v>
      </c>
      <c r="O119" s="94">
        <v>267.31728993697675</v>
      </c>
      <c r="P119" s="94">
        <v>263.43211064252154</v>
      </c>
      <c r="Q119" s="94">
        <v>259.66608294050485</v>
      </c>
      <c r="R119" s="94"/>
      <c r="S119" s="94"/>
      <c r="T119" s="94"/>
      <c r="U119" s="91"/>
      <c r="V119" s="91">
        <v>92</v>
      </c>
      <c r="W119" s="94">
        <v>26.724647960525143</v>
      </c>
      <c r="X119" s="94">
        <v>26.410833143073969</v>
      </c>
      <c r="Y119" s="94">
        <v>26.106937226484501</v>
      </c>
      <c r="Z119" s="94">
        <v>25.812527261561943</v>
      </c>
      <c r="AA119" s="94">
        <v>25.527191597750747</v>
      </c>
      <c r="AB119" s="94"/>
      <c r="AC119" s="94"/>
      <c r="AD119" s="94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91"/>
      <c r="AV119" s="91"/>
      <c r="AW119" s="91"/>
      <c r="AX119" s="91"/>
      <c r="AY119" s="91"/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O119" s="91"/>
      <c r="BP119" s="91"/>
      <c r="BQ119" s="91"/>
      <c r="BR119" s="91"/>
      <c r="BS119" s="91"/>
      <c r="BT119" s="91"/>
      <c r="BU119" s="91"/>
      <c r="BV119" s="91"/>
      <c r="BW119" s="91"/>
      <c r="BX119" s="91"/>
      <c r="BY119" s="91"/>
      <c r="BZ119" s="91"/>
      <c r="CA119" s="91"/>
      <c r="CB119" s="91"/>
      <c r="CC119" s="91"/>
      <c r="CD119" s="91"/>
      <c r="CE119" s="91"/>
      <c r="CF119" s="91"/>
      <c r="CG119" s="91"/>
      <c r="CH119" s="91"/>
      <c r="CI119" s="91"/>
      <c r="CJ119" s="91"/>
      <c r="CK119" s="91"/>
      <c r="CL119" s="91"/>
      <c r="CM119" s="91"/>
      <c r="CN119" s="94"/>
      <c r="CO119" s="94"/>
      <c r="CP119" s="94"/>
      <c r="CQ119" s="94"/>
      <c r="CR119" s="94"/>
      <c r="CS119" s="94"/>
      <c r="CT119" s="94"/>
      <c r="CU119" s="94"/>
      <c r="CV119" s="94"/>
      <c r="CW119" s="91"/>
      <c r="CX119" s="91"/>
      <c r="CY119" s="91"/>
      <c r="CZ119" s="91"/>
      <c r="DA119" s="91"/>
      <c r="DB119" s="91"/>
      <c r="DC119" s="91"/>
      <c r="DD119" s="91"/>
      <c r="DE119" s="91"/>
      <c r="DF119" s="91"/>
      <c r="DG119" s="91"/>
      <c r="DH119" s="91"/>
      <c r="DI119" s="91"/>
      <c r="DJ119" s="91"/>
      <c r="DK119" s="91"/>
      <c r="DL119" s="91"/>
      <c r="DN119" s="91"/>
      <c r="DO119" s="91"/>
      <c r="DP119" s="91"/>
      <c r="DQ119" s="91"/>
      <c r="DR119" s="91"/>
      <c r="DS119" s="91"/>
      <c r="DT119" s="91"/>
      <c r="DU119" s="91"/>
      <c r="DV119" s="91"/>
      <c r="DW119" s="91"/>
      <c r="DX119" s="91"/>
      <c r="DY119" s="91"/>
      <c r="DZ119" s="91"/>
      <c r="EA119" s="91"/>
      <c r="EB119" s="91"/>
      <c r="EC119" s="91"/>
      <c r="ED119" s="91"/>
      <c r="EE119" s="91"/>
      <c r="EF119" s="91"/>
      <c r="EG119" s="91"/>
      <c r="EH119" s="91"/>
      <c r="EI119" s="91"/>
      <c r="EJ119" s="91"/>
      <c r="EK119" s="91"/>
      <c r="EL119" s="91"/>
      <c r="EM119" s="91"/>
      <c r="EN119" s="91"/>
      <c r="EO119" s="91"/>
      <c r="EP119" s="91"/>
      <c r="EQ119" s="91"/>
      <c r="ER119" s="91"/>
      <c r="ES119" s="91"/>
      <c r="ET119" s="91"/>
    </row>
    <row r="120" spans="2:150">
      <c r="B120" s="91">
        <v>93</v>
      </c>
      <c r="C120" s="94">
        <v>911.93329851371095</v>
      </c>
      <c r="D120" s="94">
        <v>885.40961923343002</v>
      </c>
      <c r="E120" s="94">
        <v>860.1541954386995</v>
      </c>
      <c r="F120" s="94">
        <v>836.0883409844572</v>
      </c>
      <c r="G120" s="94">
        <v>813.1391955045026</v>
      </c>
      <c r="H120" s="94"/>
      <c r="I120" s="94"/>
      <c r="J120" s="94"/>
      <c r="K120" s="91"/>
      <c r="L120" s="91">
        <v>93</v>
      </c>
      <c r="M120" s="94">
        <v>301.60280317203882</v>
      </c>
      <c r="N120" s="94">
        <v>297.1821534805257</v>
      </c>
      <c r="O120" s="94">
        <v>292.89204435421306</v>
      </c>
      <c r="P120" s="94">
        <v>288.72720485109585</v>
      </c>
      <c r="Q120" s="94">
        <v>284.68261323947371</v>
      </c>
      <c r="R120" s="94"/>
      <c r="S120" s="94"/>
      <c r="T120" s="94"/>
      <c r="U120" s="91"/>
      <c r="V120" s="91">
        <v>93</v>
      </c>
      <c r="W120" s="94">
        <v>29.678603613849191</v>
      </c>
      <c r="X120" s="94">
        <v>29.339491094167286</v>
      </c>
      <c r="Y120" s="94">
        <v>29.010269899732069</v>
      </c>
      <c r="Z120" s="94">
        <v>28.690541155838769</v>
      </c>
      <c r="AA120" s="94">
        <v>28.379924541623495</v>
      </c>
      <c r="AB120" s="94"/>
      <c r="AC120" s="94"/>
      <c r="AD120" s="94"/>
      <c r="AE120" s="91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  <c r="AU120" s="91"/>
      <c r="AV120" s="91"/>
      <c r="AW120" s="91"/>
      <c r="AX120" s="91"/>
      <c r="AY120" s="91"/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O120" s="91"/>
      <c r="BP120" s="91"/>
      <c r="BQ120" s="91"/>
      <c r="BR120" s="91"/>
      <c r="BS120" s="91"/>
      <c r="BT120" s="91"/>
      <c r="BU120" s="91"/>
      <c r="BV120" s="91"/>
      <c r="BW120" s="91"/>
      <c r="BX120" s="91"/>
      <c r="BY120" s="91"/>
      <c r="BZ120" s="91"/>
      <c r="CA120" s="91"/>
      <c r="CB120" s="91"/>
      <c r="CC120" s="91"/>
      <c r="CD120" s="91"/>
      <c r="CE120" s="91"/>
      <c r="CF120" s="91"/>
      <c r="CG120" s="91"/>
      <c r="CH120" s="91"/>
      <c r="CI120" s="91"/>
      <c r="CJ120" s="91"/>
      <c r="CK120" s="91"/>
      <c r="CL120" s="91"/>
      <c r="CM120" s="91"/>
      <c r="CN120" s="91"/>
      <c r="CO120" s="91"/>
      <c r="CP120" s="91"/>
      <c r="CQ120" s="91"/>
      <c r="CR120" s="91"/>
      <c r="CS120" s="91"/>
      <c r="CT120" s="91"/>
      <c r="CU120" s="91"/>
      <c r="CV120" s="91"/>
      <c r="CW120" s="91"/>
      <c r="CX120" s="91"/>
      <c r="CY120" s="91"/>
      <c r="CZ120" s="91"/>
      <c r="DA120" s="91"/>
      <c r="DB120" s="91"/>
      <c r="DC120" s="91"/>
      <c r="DD120" s="91"/>
      <c r="DE120" s="91"/>
      <c r="DF120" s="91"/>
      <c r="DG120" s="91"/>
      <c r="DH120" s="91"/>
      <c r="DI120" s="91"/>
      <c r="DJ120" s="91"/>
      <c r="DK120" s="91"/>
      <c r="DL120" s="91"/>
      <c r="DN120" s="91"/>
      <c r="DO120" s="91"/>
      <c r="DP120" s="91"/>
      <c r="DQ120" s="91"/>
      <c r="DR120" s="91"/>
      <c r="DS120" s="91"/>
      <c r="DT120" s="91"/>
      <c r="DU120" s="91"/>
      <c r="DV120" s="91"/>
      <c r="DW120" s="91"/>
      <c r="DX120" s="91"/>
      <c r="DY120" s="91"/>
      <c r="DZ120" s="91"/>
      <c r="EA120" s="91"/>
      <c r="EB120" s="91"/>
      <c r="EC120" s="91"/>
      <c r="ED120" s="91"/>
      <c r="EE120" s="91"/>
      <c r="EF120" s="91"/>
      <c r="EG120" s="91"/>
      <c r="EH120" s="91"/>
      <c r="EI120" s="91"/>
      <c r="EJ120" s="91"/>
      <c r="EK120" s="91"/>
      <c r="EL120" s="91"/>
      <c r="EM120" s="91"/>
      <c r="EN120" s="91"/>
      <c r="EO120" s="91"/>
      <c r="EP120" s="91"/>
      <c r="EQ120" s="91"/>
      <c r="ER120" s="91"/>
      <c r="ES120" s="91"/>
      <c r="ET120" s="91"/>
    </row>
    <row r="121" spans="2:150">
      <c r="B121" s="91">
        <v>94</v>
      </c>
      <c r="C121" s="94">
        <v>920.02971435822246</v>
      </c>
      <c r="D121" s="94">
        <v>895.70577509741224</v>
      </c>
      <c r="E121" s="94">
        <v>872.43723258008617</v>
      </c>
      <c r="F121" s="94">
        <v>850.16433550285808</v>
      </c>
      <c r="G121" s="94">
        <v>828.83139786588981</v>
      </c>
      <c r="H121" s="94"/>
      <c r="I121" s="94"/>
      <c r="J121" s="94"/>
      <c r="K121" s="91"/>
      <c r="L121" s="91">
        <v>94</v>
      </c>
      <c r="M121" s="94">
        <v>335.08673573624964</v>
      </c>
      <c r="N121" s="94">
        <v>330.31763888468623</v>
      </c>
      <c r="O121" s="94">
        <v>325.67990616026509</v>
      </c>
      <c r="P121" s="94">
        <v>321.16859306005529</v>
      </c>
      <c r="Q121" s="94">
        <v>316.77897778923875</v>
      </c>
      <c r="R121" s="94"/>
      <c r="S121" s="94"/>
      <c r="T121" s="94"/>
      <c r="U121" s="91"/>
      <c r="V121" s="91">
        <v>94</v>
      </c>
      <c r="W121" s="94">
        <v>33.588763812788564</v>
      </c>
      <c r="X121" s="94">
        <v>33.217009765958359</v>
      </c>
      <c r="Y121" s="94">
        <v>32.855142369623493</v>
      </c>
      <c r="Z121" s="94">
        <v>32.502795271278423</v>
      </c>
      <c r="AA121" s="94">
        <v>32.159618247139484</v>
      </c>
      <c r="AB121" s="94"/>
      <c r="AC121" s="94"/>
      <c r="AD121" s="94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91"/>
      <c r="BP121" s="91"/>
      <c r="BQ121" s="91"/>
      <c r="BR121" s="91"/>
      <c r="BS121" s="91"/>
      <c r="BT121" s="91"/>
      <c r="BU121" s="91"/>
      <c r="BV121" s="91"/>
      <c r="BW121" s="91"/>
      <c r="BX121" s="91"/>
      <c r="BY121" s="91"/>
      <c r="BZ121" s="91"/>
      <c r="CA121" s="91"/>
      <c r="CB121" s="91"/>
      <c r="CC121" s="91"/>
      <c r="CD121" s="91"/>
      <c r="CE121" s="91"/>
      <c r="CF121" s="91"/>
      <c r="CG121" s="91"/>
      <c r="CH121" s="91"/>
      <c r="CI121" s="91"/>
      <c r="CJ121" s="91"/>
      <c r="CK121" s="91"/>
      <c r="CL121" s="91"/>
      <c r="CM121" s="91"/>
      <c r="CN121" s="91"/>
      <c r="CO121" s="91"/>
      <c r="CP121" s="91"/>
      <c r="CQ121" s="91"/>
      <c r="CR121" s="91"/>
      <c r="CS121" s="91"/>
      <c r="CT121" s="91"/>
      <c r="CU121" s="91"/>
      <c r="CV121" s="91"/>
      <c r="CW121" s="91"/>
      <c r="CX121" s="91"/>
      <c r="CY121" s="91"/>
      <c r="CZ121" s="91"/>
      <c r="DA121" s="91"/>
      <c r="DB121" s="91"/>
      <c r="DC121" s="91"/>
      <c r="DD121" s="91"/>
      <c r="DE121" s="91"/>
      <c r="DF121" s="91"/>
      <c r="DG121" s="91"/>
      <c r="DH121" s="91"/>
      <c r="DI121" s="91"/>
      <c r="DJ121" s="91"/>
      <c r="DK121" s="91"/>
      <c r="DL121" s="91"/>
      <c r="DN121" s="91"/>
      <c r="DO121" s="91"/>
      <c r="DP121" s="91"/>
      <c r="DQ121" s="91"/>
      <c r="DR121" s="91"/>
      <c r="DS121" s="91"/>
      <c r="DT121" s="91"/>
      <c r="DU121" s="91"/>
      <c r="DV121" s="91"/>
      <c r="DW121" s="91"/>
      <c r="DX121" s="91"/>
      <c r="DY121" s="91"/>
      <c r="DZ121" s="91"/>
      <c r="EA121" s="91"/>
      <c r="EB121" s="91"/>
      <c r="EC121" s="91"/>
      <c r="ED121" s="91"/>
      <c r="EE121" s="91"/>
      <c r="EF121" s="91"/>
      <c r="EG121" s="91"/>
      <c r="EH121" s="91"/>
      <c r="EI121" s="91"/>
      <c r="EJ121" s="91"/>
      <c r="EK121" s="91"/>
      <c r="EL121" s="91"/>
      <c r="EM121" s="91"/>
      <c r="EN121" s="91"/>
      <c r="EO121" s="91"/>
      <c r="EP121" s="91"/>
      <c r="EQ121" s="91"/>
      <c r="ER121" s="91"/>
      <c r="ES121" s="91"/>
      <c r="ET121" s="91"/>
    </row>
    <row r="122" spans="2:150">
      <c r="B122" s="91">
        <v>95</v>
      </c>
      <c r="C122" s="94">
        <v>929.16068802717166</v>
      </c>
      <c r="D122" s="94">
        <v>907.38705355698858</v>
      </c>
      <c r="E122" s="94">
        <v>886.45436705564327</v>
      </c>
      <c r="F122" s="94">
        <v>866.31978291925873</v>
      </c>
      <c r="G122" s="94">
        <v>846.9431065673466</v>
      </c>
      <c r="H122" s="94"/>
      <c r="I122" s="94"/>
      <c r="J122" s="94"/>
      <c r="K122" s="91"/>
      <c r="L122" s="91">
        <v>95</v>
      </c>
      <c r="M122" s="94">
        <v>382.03268647451068</v>
      </c>
      <c r="N122" s="94">
        <v>376.83178648634487</v>
      </c>
      <c r="O122" s="94">
        <v>371.76341900900348</v>
      </c>
      <c r="P122" s="94">
        <v>366.82292949052129</v>
      </c>
      <c r="Q122" s="94">
        <v>362.00586403110196</v>
      </c>
      <c r="R122" s="94"/>
      <c r="S122" s="94"/>
      <c r="T122" s="94"/>
      <c r="U122" s="91"/>
      <c r="V122" s="91">
        <v>95</v>
      </c>
      <c r="W122" s="94">
        <v>39.32328883217621</v>
      </c>
      <c r="X122" s="94">
        <v>38.909831695501545</v>
      </c>
      <c r="Y122" s="94">
        <v>38.506268606696722</v>
      </c>
      <c r="Z122" s="94">
        <v>38.112263324143576</v>
      </c>
      <c r="AA122" s="94">
        <v>37.727493655131617</v>
      </c>
      <c r="AB122" s="94"/>
      <c r="AC122" s="94"/>
      <c r="AD122" s="94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91"/>
      <c r="BP122" s="91"/>
      <c r="BQ122" s="91"/>
      <c r="BR122" s="91"/>
      <c r="BS122" s="91"/>
      <c r="BT122" s="91"/>
      <c r="BU122" s="91"/>
      <c r="BV122" s="91"/>
      <c r="BW122" s="91"/>
      <c r="BX122" s="91"/>
      <c r="BY122" s="91"/>
      <c r="BZ122" s="91"/>
      <c r="CA122" s="91"/>
      <c r="CB122" s="91"/>
      <c r="CC122" s="91"/>
      <c r="CD122" s="91"/>
      <c r="CE122" s="91"/>
      <c r="CF122" s="91"/>
      <c r="CG122" s="91"/>
      <c r="CH122" s="91"/>
      <c r="CI122" s="91"/>
      <c r="CJ122" s="91"/>
      <c r="CK122" s="91"/>
      <c r="CL122" s="91"/>
      <c r="CM122" s="91"/>
      <c r="CN122" s="91"/>
      <c r="CO122" s="91"/>
      <c r="CP122" s="91"/>
      <c r="CQ122" s="91"/>
      <c r="CR122" s="91"/>
      <c r="CS122" s="91"/>
      <c r="CT122" s="91"/>
      <c r="CU122" s="91"/>
      <c r="CV122" s="91"/>
      <c r="CW122" s="91"/>
      <c r="CX122" s="91"/>
      <c r="CY122" s="91"/>
      <c r="CZ122" s="91"/>
      <c r="DA122" s="91"/>
      <c r="DB122" s="91"/>
      <c r="DC122" s="91"/>
      <c r="DD122" s="91"/>
      <c r="DE122" s="91"/>
      <c r="DF122" s="91"/>
      <c r="DG122" s="91"/>
      <c r="DH122" s="91"/>
      <c r="DI122" s="91"/>
      <c r="DJ122" s="91"/>
      <c r="DK122" s="91"/>
      <c r="DL122" s="91"/>
      <c r="DN122" s="91"/>
      <c r="DO122" s="91"/>
      <c r="DP122" s="91"/>
      <c r="DQ122" s="91"/>
      <c r="DR122" s="91"/>
      <c r="DS122" s="91"/>
      <c r="DT122" s="91"/>
      <c r="DU122" s="91"/>
      <c r="DV122" s="91"/>
      <c r="DW122" s="91"/>
      <c r="DX122" s="91"/>
      <c r="DY122" s="91"/>
      <c r="DZ122" s="91"/>
      <c r="EA122" s="91"/>
      <c r="EB122" s="91"/>
      <c r="EC122" s="91"/>
      <c r="ED122" s="91"/>
      <c r="EE122" s="91"/>
      <c r="EF122" s="91"/>
      <c r="EG122" s="91"/>
      <c r="EH122" s="91"/>
      <c r="EI122" s="91"/>
      <c r="EJ122" s="91"/>
      <c r="EK122" s="91"/>
      <c r="EL122" s="91"/>
      <c r="EM122" s="91"/>
      <c r="EN122" s="91"/>
      <c r="EO122" s="91"/>
      <c r="EP122" s="91"/>
      <c r="EQ122" s="91"/>
      <c r="ER122" s="91"/>
      <c r="ES122" s="91"/>
      <c r="ET122" s="91"/>
    </row>
    <row r="123" spans="2:150">
      <c r="B123" s="91">
        <v>96</v>
      </c>
      <c r="C123" s="94">
        <v>940.16831862939898</v>
      </c>
      <c r="D123" s="94">
        <v>921.57317647257014</v>
      </c>
      <c r="E123" s="94">
        <v>903.60124742588584</v>
      </c>
      <c r="F123" s="94">
        <v>886.22441813281819</v>
      </c>
      <c r="G123" s="94">
        <v>869.41613879006559</v>
      </c>
      <c r="H123" s="94"/>
      <c r="I123" s="94"/>
      <c r="J123" s="94"/>
      <c r="K123" s="91"/>
      <c r="L123" s="91">
        <v>96</v>
      </c>
      <c r="M123" s="94">
        <v>457.67631184280356</v>
      </c>
      <c r="N123" s="94">
        <v>451.95152089291156</v>
      </c>
      <c r="O123" s="94">
        <v>446.36086755087871</v>
      </c>
      <c r="P123" s="94">
        <v>440.89993200794453</v>
      </c>
      <c r="Q123" s="94">
        <v>435.56447784366418</v>
      </c>
      <c r="R123" s="94"/>
      <c r="S123" s="94"/>
      <c r="T123" s="94"/>
      <c r="U123" s="91"/>
      <c r="V123" s="91">
        <v>96</v>
      </c>
      <c r="W123" s="94">
        <v>49.240766585434613</v>
      </c>
      <c r="X123" s="94">
        <v>48.776957430440689</v>
      </c>
      <c r="Y123" s="94">
        <v>48.323053432383062</v>
      </c>
      <c r="Z123" s="94">
        <v>47.878744668797481</v>
      </c>
      <c r="AA123" s="94">
        <v>47.443733545159795</v>
      </c>
      <c r="AB123" s="94"/>
      <c r="AC123" s="94"/>
      <c r="AD123" s="94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91"/>
      <c r="BP123" s="91"/>
      <c r="BQ123" s="91"/>
      <c r="BR123" s="91"/>
      <c r="BS123" s="91"/>
      <c r="BT123" s="91"/>
      <c r="BU123" s="91"/>
      <c r="BV123" s="91"/>
      <c r="BW123" s="91"/>
      <c r="BX123" s="91"/>
      <c r="BY123" s="91"/>
      <c r="BZ123" s="91"/>
      <c r="CA123" s="91"/>
      <c r="CB123" s="91"/>
      <c r="CC123" s="91"/>
      <c r="CD123" s="91"/>
      <c r="CE123" s="91"/>
      <c r="CF123" s="91"/>
      <c r="CG123" s="91"/>
      <c r="CH123" s="91"/>
      <c r="CI123" s="91"/>
      <c r="CJ123" s="91"/>
      <c r="CK123" s="91"/>
      <c r="CL123" s="91"/>
      <c r="CM123" s="91"/>
      <c r="CN123" s="91"/>
      <c r="CO123" s="91"/>
      <c r="CP123" s="91"/>
      <c r="CQ123" s="91"/>
      <c r="CR123" s="91"/>
      <c r="CS123" s="91"/>
      <c r="CT123" s="91"/>
      <c r="CU123" s="91"/>
      <c r="CV123" s="91"/>
      <c r="CW123" s="91"/>
      <c r="CX123" s="91"/>
      <c r="CY123" s="91"/>
      <c r="CZ123" s="91"/>
      <c r="DA123" s="91"/>
      <c r="DB123" s="91"/>
      <c r="DC123" s="91"/>
      <c r="DD123" s="91"/>
      <c r="DE123" s="91"/>
      <c r="DF123" s="91"/>
      <c r="DG123" s="91"/>
      <c r="DH123" s="91"/>
      <c r="DI123" s="91"/>
      <c r="DJ123" s="91"/>
      <c r="DK123" s="91"/>
      <c r="DL123" s="91"/>
      <c r="DN123" s="91"/>
      <c r="DO123" s="91"/>
      <c r="DP123" s="91"/>
      <c r="DQ123" s="91"/>
      <c r="DR123" s="91"/>
      <c r="DS123" s="91"/>
      <c r="DT123" s="91"/>
      <c r="DU123" s="91"/>
      <c r="DV123" s="91"/>
      <c r="DW123" s="91"/>
      <c r="DX123" s="91"/>
      <c r="DY123" s="91"/>
      <c r="DZ123" s="91"/>
      <c r="EA123" s="91"/>
      <c r="EB123" s="91"/>
      <c r="EC123" s="91"/>
      <c r="ED123" s="91"/>
      <c r="EE123" s="91"/>
      <c r="EF123" s="91"/>
      <c r="EG123" s="91"/>
      <c r="EH123" s="91"/>
      <c r="EI123" s="91"/>
      <c r="EJ123" s="91"/>
      <c r="EK123" s="91"/>
      <c r="EL123" s="91"/>
      <c r="EM123" s="91"/>
      <c r="EN123" s="91"/>
      <c r="EO123" s="91"/>
      <c r="EP123" s="91"/>
      <c r="EQ123" s="91"/>
      <c r="ER123" s="91"/>
      <c r="ES123" s="91"/>
      <c r="ET123" s="91"/>
    </row>
    <row r="124" spans="2:150">
      <c r="B124" s="91">
        <v>97</v>
      </c>
      <c r="C124" s="94">
        <v>951.34353841930817</v>
      </c>
      <c r="D124" s="94">
        <v>936.055405972274</v>
      </c>
      <c r="E124" s="94">
        <v>921.20184511259197</v>
      </c>
      <c r="F124" s="94">
        <v>906.76577308862375</v>
      </c>
      <c r="G124" s="94">
        <v>892.73095094699863</v>
      </c>
      <c r="H124" s="94"/>
      <c r="I124" s="94"/>
      <c r="J124" s="94"/>
      <c r="K124" s="91"/>
      <c r="L124" s="91">
        <v>97</v>
      </c>
      <c r="M124" s="94">
        <v>569.48315186542845</v>
      </c>
      <c r="N124" s="94">
        <v>563.02071420335074</v>
      </c>
      <c r="O124" s="94">
        <v>556.69773729918836</v>
      </c>
      <c r="P124" s="94">
        <v>550.50989550477664</v>
      </c>
      <c r="Q124" s="94">
        <v>544.45303583227269</v>
      </c>
      <c r="R124" s="94"/>
      <c r="S124" s="94"/>
      <c r="T124" s="94"/>
      <c r="U124" s="91"/>
      <c r="V124" s="91">
        <v>97</v>
      </c>
      <c r="W124" s="94">
        <v>65.660760451973985</v>
      </c>
      <c r="X124" s="94">
        <v>65.118770175717671</v>
      </c>
      <c r="Y124" s="94">
        <v>64.587044659642245</v>
      </c>
      <c r="Z124" s="94">
        <v>64.06528952483886</v>
      </c>
      <c r="AA124" s="94">
        <v>63.553221460690061</v>
      </c>
      <c r="AB124" s="94"/>
      <c r="AC124" s="94"/>
      <c r="AD124" s="94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91"/>
      <c r="BP124" s="91"/>
      <c r="BQ124" s="91"/>
      <c r="BR124" s="91"/>
      <c r="BS124" s="91"/>
      <c r="BT124" s="91"/>
      <c r="BU124" s="91"/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91"/>
      <c r="CH124" s="91"/>
      <c r="CI124" s="91"/>
      <c r="CJ124" s="91"/>
      <c r="CK124" s="91"/>
      <c r="CL124" s="91"/>
      <c r="CM124" s="91"/>
      <c r="CN124" s="91"/>
      <c r="CO124" s="91"/>
      <c r="CP124" s="91"/>
      <c r="CQ124" s="91"/>
      <c r="CR124" s="91"/>
      <c r="CS124" s="91"/>
      <c r="CT124" s="91"/>
      <c r="CU124" s="91"/>
      <c r="CV124" s="91"/>
      <c r="CW124" s="91"/>
      <c r="CX124" s="91"/>
      <c r="CY124" s="91"/>
      <c r="CZ124" s="91"/>
      <c r="DA124" s="91"/>
      <c r="DB124" s="91"/>
      <c r="DC124" s="91"/>
      <c r="DD124" s="91"/>
      <c r="DE124" s="91"/>
      <c r="DF124" s="91"/>
      <c r="DG124" s="91"/>
      <c r="DH124" s="91"/>
      <c r="DI124" s="91"/>
      <c r="DJ124" s="91"/>
      <c r="DK124" s="91"/>
      <c r="DL124" s="91"/>
      <c r="DN124" s="91"/>
      <c r="DO124" s="91"/>
      <c r="DP124" s="91"/>
      <c r="DQ124" s="91"/>
      <c r="DR124" s="91"/>
      <c r="DS124" s="91"/>
      <c r="DT124" s="91"/>
      <c r="DU124" s="91"/>
      <c r="DV124" s="91"/>
      <c r="DW124" s="91"/>
      <c r="DX124" s="91"/>
      <c r="DY124" s="91"/>
      <c r="DZ124" s="91"/>
      <c r="EA124" s="91"/>
      <c r="EB124" s="91"/>
      <c r="EC124" s="91"/>
      <c r="ED124" s="91"/>
      <c r="EE124" s="91"/>
      <c r="EF124" s="91"/>
      <c r="EG124" s="91"/>
      <c r="EH124" s="91"/>
      <c r="EI124" s="91"/>
      <c r="EJ124" s="91"/>
      <c r="EK124" s="91"/>
      <c r="EL124" s="91"/>
      <c r="EM124" s="91"/>
      <c r="EN124" s="91"/>
      <c r="EO124" s="91"/>
      <c r="EP124" s="91"/>
      <c r="EQ124" s="91"/>
      <c r="ER124" s="91"/>
      <c r="ES124" s="91"/>
      <c r="ET124" s="91"/>
    </row>
    <row r="125" spans="2:150">
      <c r="B125" s="91">
        <v>98</v>
      </c>
      <c r="C125" s="94">
        <v>961.68340852377651</v>
      </c>
      <c r="D125" s="94">
        <v>949.519142138652</v>
      </c>
      <c r="E125" s="94">
        <v>937.64161466798873</v>
      </c>
      <c r="F125" s="94">
        <v>926.04116785844531</v>
      </c>
      <c r="G125" s="94">
        <v>914.70856165607529</v>
      </c>
      <c r="H125" s="94"/>
      <c r="I125" s="94"/>
      <c r="J125" s="94"/>
      <c r="K125" s="91"/>
      <c r="L125" s="91">
        <v>98</v>
      </c>
      <c r="M125" s="94">
        <v>731.02004342299892</v>
      </c>
      <c r="N125" s="94">
        <v>723.44188574685882</v>
      </c>
      <c r="O125" s="94">
        <v>716.01598503152763</v>
      </c>
      <c r="P125" s="94">
        <v>708.73786237505544</v>
      </c>
      <c r="Q125" s="94">
        <v>701.60321113275802</v>
      </c>
      <c r="R125" s="94"/>
      <c r="S125" s="94"/>
      <c r="T125" s="94"/>
      <c r="U125" s="91"/>
      <c r="V125" s="91">
        <v>98</v>
      </c>
      <c r="W125" s="94">
        <v>94.020593694145461</v>
      </c>
      <c r="X125" s="94">
        <v>93.333821023691897</v>
      </c>
      <c r="Y125" s="94">
        <v>92.658625789948999</v>
      </c>
      <c r="Z125" s="94">
        <v>91.994704680395955</v>
      </c>
      <c r="AA125" s="94">
        <v>91.341765062574993</v>
      </c>
      <c r="AB125" s="94"/>
      <c r="AC125" s="94"/>
      <c r="AD125" s="94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91"/>
      <c r="BP125" s="91"/>
      <c r="BQ125" s="91"/>
      <c r="BR125" s="91"/>
      <c r="BS125" s="91"/>
      <c r="BT125" s="91"/>
      <c r="BU125" s="91"/>
      <c r="BV125" s="91"/>
      <c r="BW125" s="91"/>
      <c r="BX125" s="91"/>
      <c r="BY125" s="91"/>
      <c r="BZ125" s="91"/>
      <c r="CA125" s="91"/>
      <c r="CB125" s="91"/>
      <c r="CC125" s="91"/>
      <c r="CD125" s="91"/>
      <c r="CE125" s="91"/>
      <c r="CF125" s="91"/>
      <c r="CG125" s="91"/>
      <c r="CH125" s="91"/>
      <c r="CI125" s="91"/>
      <c r="CJ125" s="91"/>
      <c r="CK125" s="91"/>
      <c r="CL125" s="91"/>
      <c r="CM125" s="91"/>
      <c r="CN125" s="91"/>
      <c r="CO125" s="91"/>
      <c r="CP125" s="91"/>
      <c r="CQ125" s="91"/>
      <c r="CR125" s="91"/>
      <c r="CS125" s="91"/>
      <c r="CT125" s="91"/>
      <c r="CU125" s="91"/>
      <c r="CV125" s="91"/>
      <c r="CW125" s="91"/>
      <c r="CX125" s="91"/>
      <c r="CY125" s="91"/>
      <c r="CZ125" s="91"/>
      <c r="DA125" s="91"/>
      <c r="DB125" s="91"/>
      <c r="DC125" s="91"/>
      <c r="DD125" s="91"/>
      <c r="DE125" s="91"/>
      <c r="DF125" s="91"/>
      <c r="DG125" s="91"/>
      <c r="DH125" s="91"/>
      <c r="DI125" s="91"/>
      <c r="DJ125" s="91"/>
      <c r="DK125" s="91"/>
      <c r="DL125" s="91"/>
      <c r="DN125" s="91"/>
      <c r="DO125" s="91"/>
      <c r="DP125" s="91"/>
      <c r="DQ125" s="91"/>
      <c r="DR125" s="91"/>
      <c r="DS125" s="91"/>
      <c r="DT125" s="91"/>
      <c r="DU125" s="91"/>
      <c r="DV125" s="91"/>
      <c r="DW125" s="91"/>
      <c r="DX125" s="91"/>
      <c r="DY125" s="91"/>
      <c r="DZ125" s="91"/>
      <c r="EA125" s="91"/>
      <c r="EB125" s="91"/>
      <c r="EC125" s="91"/>
      <c r="ED125" s="91"/>
      <c r="EE125" s="91"/>
      <c r="EF125" s="91"/>
      <c r="EG125" s="91"/>
      <c r="EH125" s="91"/>
      <c r="EI125" s="91"/>
      <c r="EJ125" s="91"/>
      <c r="EK125" s="91"/>
      <c r="EL125" s="91"/>
      <c r="EM125" s="91"/>
      <c r="EN125" s="91"/>
      <c r="EO125" s="91"/>
      <c r="EP125" s="91"/>
      <c r="EQ125" s="91"/>
      <c r="ER125" s="91"/>
      <c r="ES125" s="91"/>
      <c r="ET125" s="91"/>
    </row>
    <row r="126" spans="2:150">
      <c r="B126" s="91">
        <v>99</v>
      </c>
      <c r="C126" s="94">
        <v>970.87378640776706</v>
      </c>
      <c r="D126" s="94">
        <v>961.53846153846155</v>
      </c>
      <c r="E126" s="94">
        <v>952.38095238095229</v>
      </c>
      <c r="F126" s="94">
        <v>943.39622641509436</v>
      </c>
      <c r="G126" s="94">
        <v>934.57943925233644</v>
      </c>
      <c r="H126" s="94"/>
      <c r="I126" s="94"/>
      <c r="J126" s="94"/>
      <c r="K126" s="91"/>
      <c r="L126" s="91">
        <v>99</v>
      </c>
      <c r="M126" s="94">
        <v>970.8737864077674</v>
      </c>
      <c r="N126" s="94">
        <v>961.53846153846223</v>
      </c>
      <c r="O126" s="94">
        <v>952.38095238095127</v>
      </c>
      <c r="P126" s="94">
        <v>943.39622641509447</v>
      </c>
      <c r="Q126" s="94">
        <v>934.57943925233644</v>
      </c>
      <c r="R126" s="94"/>
      <c r="S126" s="94"/>
      <c r="T126" s="94"/>
      <c r="U126" s="91"/>
      <c r="V126" s="91">
        <v>99</v>
      </c>
      <c r="W126" s="94">
        <v>150.71644686888854</v>
      </c>
      <c r="X126" s="94">
        <v>149.70562741745067</v>
      </c>
      <c r="Y126" s="94">
        <v>148.71035493466016</v>
      </c>
      <c r="Z126" s="94">
        <v>147.73025260480978</v>
      </c>
      <c r="AA126" s="94">
        <v>146.76495607269774</v>
      </c>
      <c r="AB126" s="94"/>
      <c r="AC126" s="94"/>
      <c r="AD126" s="94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91"/>
      <c r="BP126" s="91"/>
      <c r="BQ126" s="91"/>
      <c r="BR126" s="91"/>
      <c r="BS126" s="91"/>
      <c r="BT126" s="91"/>
      <c r="BU126" s="91"/>
      <c r="BV126" s="91"/>
      <c r="BW126" s="91"/>
      <c r="BX126" s="91"/>
      <c r="BY126" s="91"/>
      <c r="BZ126" s="91"/>
      <c r="CA126" s="91"/>
      <c r="CB126" s="91"/>
      <c r="CC126" s="91"/>
      <c r="CD126" s="91"/>
      <c r="CE126" s="91"/>
      <c r="CF126" s="91"/>
      <c r="CG126" s="91"/>
      <c r="CH126" s="91"/>
      <c r="CI126" s="91"/>
      <c r="CJ126" s="91"/>
      <c r="CK126" s="91"/>
      <c r="CL126" s="91"/>
      <c r="CM126" s="91"/>
      <c r="CN126" s="91"/>
      <c r="CO126" s="91"/>
      <c r="CP126" s="91"/>
      <c r="CQ126" s="91"/>
      <c r="CR126" s="91"/>
      <c r="CS126" s="91"/>
      <c r="CT126" s="91"/>
      <c r="CU126" s="91"/>
      <c r="CV126" s="91"/>
      <c r="CW126" s="91"/>
      <c r="CX126" s="91"/>
      <c r="CY126" s="91"/>
      <c r="CZ126" s="91"/>
      <c r="DA126" s="91"/>
      <c r="DB126" s="91"/>
      <c r="DC126" s="91"/>
      <c r="DD126" s="91"/>
      <c r="DE126" s="91"/>
      <c r="DF126" s="91"/>
      <c r="DG126" s="91"/>
      <c r="DH126" s="91"/>
      <c r="DI126" s="91"/>
      <c r="DJ126" s="91"/>
      <c r="DK126" s="91"/>
      <c r="DL126" s="91"/>
      <c r="DN126" s="91"/>
      <c r="DO126" s="91"/>
      <c r="DP126" s="91"/>
      <c r="DQ126" s="91"/>
      <c r="DR126" s="91"/>
      <c r="DS126" s="91"/>
      <c r="DT126" s="91"/>
      <c r="DU126" s="91"/>
      <c r="DV126" s="91"/>
      <c r="DW126" s="91"/>
      <c r="DX126" s="91"/>
      <c r="DY126" s="91"/>
      <c r="DZ126" s="91"/>
      <c r="EA126" s="91"/>
      <c r="EB126" s="91"/>
      <c r="EC126" s="91"/>
      <c r="ED126" s="91"/>
      <c r="EE126" s="91"/>
      <c r="EF126" s="91"/>
      <c r="EG126" s="91"/>
      <c r="EH126" s="91"/>
      <c r="EI126" s="91"/>
      <c r="EJ126" s="91"/>
      <c r="EK126" s="91"/>
      <c r="EL126" s="91"/>
      <c r="EM126" s="91"/>
      <c r="EN126" s="91"/>
      <c r="EO126" s="91"/>
      <c r="EP126" s="91"/>
      <c r="EQ126" s="91"/>
      <c r="ER126" s="91"/>
      <c r="ES126" s="91"/>
      <c r="ET126" s="91"/>
    </row>
    <row r="127" spans="2:150">
      <c r="B127" s="91">
        <v>100</v>
      </c>
      <c r="C127" s="91"/>
      <c r="D127" s="91"/>
      <c r="E127" s="91"/>
      <c r="F127" s="91"/>
      <c r="G127" s="91"/>
      <c r="H127" s="91"/>
      <c r="I127" s="91"/>
      <c r="J127" s="91"/>
      <c r="K127" s="91"/>
      <c r="L127" s="91">
        <v>100</v>
      </c>
      <c r="M127" s="91"/>
      <c r="N127" s="91"/>
      <c r="O127" s="91"/>
      <c r="P127" s="91"/>
      <c r="Q127" s="91"/>
      <c r="R127" s="91"/>
      <c r="S127" s="91"/>
      <c r="T127" s="91"/>
      <c r="U127" s="91"/>
      <c r="V127" s="91">
        <v>100</v>
      </c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91"/>
      <c r="BP127" s="91"/>
      <c r="BQ127" s="91"/>
      <c r="BR127" s="91"/>
      <c r="BS127" s="91"/>
      <c r="BT127" s="91"/>
      <c r="BU127" s="91"/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  <c r="CR127" s="91"/>
      <c r="CS127" s="91"/>
      <c r="CT127" s="91"/>
      <c r="CU127" s="91"/>
      <c r="CV127" s="91"/>
      <c r="CW127" s="91"/>
      <c r="CX127" s="91"/>
      <c r="CY127" s="91"/>
      <c r="CZ127" s="91"/>
      <c r="DA127" s="91"/>
      <c r="DB127" s="91"/>
      <c r="DC127" s="91"/>
      <c r="DD127" s="91"/>
      <c r="DE127" s="91"/>
      <c r="DF127" s="91"/>
      <c r="DG127" s="91"/>
      <c r="DH127" s="91"/>
      <c r="DI127" s="91"/>
      <c r="DJ127" s="91"/>
      <c r="DK127" s="91"/>
      <c r="DL127" s="91"/>
      <c r="DN127" s="91"/>
      <c r="DO127" s="91"/>
      <c r="DP127" s="91"/>
      <c r="DQ127" s="91"/>
      <c r="DR127" s="91"/>
      <c r="DS127" s="91"/>
      <c r="DT127" s="91"/>
      <c r="DU127" s="91"/>
      <c r="DV127" s="91"/>
      <c r="DW127" s="91"/>
      <c r="DX127" s="91"/>
      <c r="DY127" s="91"/>
      <c r="DZ127" s="91"/>
      <c r="EA127" s="91"/>
      <c r="EB127" s="91"/>
      <c r="EC127" s="91"/>
      <c r="ED127" s="91"/>
      <c r="EE127" s="91"/>
      <c r="EF127" s="91"/>
      <c r="EG127" s="91"/>
      <c r="EH127" s="91"/>
      <c r="EI127" s="91"/>
      <c r="EJ127" s="91"/>
      <c r="EK127" s="91"/>
      <c r="EL127" s="91"/>
      <c r="EM127" s="91"/>
      <c r="EN127" s="91"/>
      <c r="EO127" s="91"/>
      <c r="EP127" s="91"/>
      <c r="EQ127" s="91"/>
      <c r="ER127" s="91"/>
      <c r="ES127" s="91"/>
      <c r="ET127" s="91"/>
    </row>
    <row r="128" spans="2:150"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  <c r="AS128" s="91"/>
      <c r="AT128" s="91"/>
      <c r="AU128" s="91"/>
      <c r="AV128" s="91"/>
      <c r="AW128" s="91"/>
      <c r="AX128" s="91"/>
      <c r="AY128" s="91"/>
      <c r="AZ128" s="91"/>
      <c r="BA128" s="91"/>
      <c r="BB128" s="91"/>
      <c r="BC128" s="91"/>
      <c r="BD128" s="91"/>
      <c r="BE128" s="91"/>
      <c r="BF128" s="91"/>
      <c r="BG128" s="91"/>
      <c r="BH128" s="91"/>
      <c r="BI128" s="91"/>
      <c r="BJ128" s="91"/>
      <c r="BK128" s="91"/>
      <c r="BL128" s="91"/>
      <c r="BM128" s="91"/>
      <c r="BN128" s="91"/>
      <c r="BO128" s="91"/>
      <c r="BP128" s="91"/>
      <c r="BQ128" s="91"/>
      <c r="BR128" s="91"/>
      <c r="BS128" s="91"/>
      <c r="BT128" s="91"/>
      <c r="BU128" s="91"/>
      <c r="BV128" s="91"/>
      <c r="BW128" s="91"/>
      <c r="BX128" s="91"/>
      <c r="BY128" s="91"/>
      <c r="BZ128" s="91"/>
      <c r="CA128" s="91"/>
      <c r="CB128" s="91"/>
      <c r="CC128" s="91"/>
      <c r="CD128" s="91"/>
      <c r="CE128" s="91"/>
      <c r="CF128" s="91"/>
      <c r="CG128" s="91"/>
      <c r="CH128" s="91"/>
      <c r="CI128" s="91"/>
      <c r="CJ128" s="91"/>
      <c r="CK128" s="91"/>
      <c r="CL128" s="91"/>
      <c r="CM128" s="91"/>
      <c r="CN128" s="91"/>
      <c r="CO128" s="91"/>
      <c r="CP128" s="91"/>
      <c r="CQ128" s="91"/>
      <c r="CR128" s="91"/>
      <c r="CS128" s="91"/>
      <c r="CT128" s="91"/>
      <c r="CU128" s="91"/>
      <c r="CV128" s="91"/>
      <c r="CW128" s="91"/>
      <c r="CX128" s="91"/>
      <c r="CY128" s="91"/>
      <c r="CZ128" s="91"/>
      <c r="DA128" s="91"/>
      <c r="DB128" s="91"/>
      <c r="DC128" s="91"/>
      <c r="DD128" s="91"/>
      <c r="DE128" s="91"/>
      <c r="DF128" s="91"/>
      <c r="DG128" s="91"/>
      <c r="DH128" s="91"/>
      <c r="DI128" s="91"/>
      <c r="DJ128" s="91"/>
      <c r="DK128" s="91"/>
      <c r="DL128" s="91"/>
      <c r="DM128" s="91"/>
      <c r="DN128" s="91"/>
      <c r="DO128" s="91"/>
      <c r="DP128" s="91"/>
      <c r="DQ128" s="91"/>
      <c r="DR128" s="91"/>
      <c r="DS128" s="91"/>
      <c r="DT128" s="91"/>
      <c r="DU128" s="91"/>
      <c r="DV128" s="91"/>
      <c r="DW128" s="91"/>
      <c r="DX128" s="91"/>
      <c r="DY128" s="91"/>
      <c r="DZ128" s="91"/>
      <c r="EA128" s="91"/>
      <c r="EB128" s="91"/>
      <c r="EC128" s="91"/>
      <c r="ED128" s="91"/>
      <c r="EE128" s="91"/>
      <c r="EF128" s="91"/>
      <c r="EG128" s="91"/>
      <c r="EH128" s="91"/>
      <c r="EI128" s="91"/>
      <c r="EJ128" s="91"/>
      <c r="EK128" s="91"/>
      <c r="EL128" s="91"/>
      <c r="EM128" s="91"/>
      <c r="EN128" s="91"/>
      <c r="EO128" s="91"/>
      <c r="EP128" s="91"/>
      <c r="EQ128" s="91"/>
      <c r="ER128" s="91"/>
      <c r="ES128" s="91"/>
      <c r="ET128" s="91"/>
    </row>
    <row r="129" spans="3:150"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  <c r="AS129" s="91"/>
      <c r="AT129" s="91"/>
      <c r="AU129" s="91"/>
      <c r="AV129" s="91"/>
      <c r="AW129" s="91"/>
      <c r="AX129" s="91"/>
      <c r="AY129" s="91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91"/>
      <c r="BP129" s="91"/>
      <c r="BQ129" s="91"/>
      <c r="BR129" s="91"/>
      <c r="BS129" s="91"/>
      <c r="BT129" s="91"/>
      <c r="BU129" s="91"/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91"/>
      <c r="CH129" s="91"/>
      <c r="CI129" s="91"/>
      <c r="CJ129" s="91"/>
      <c r="CK129" s="91"/>
      <c r="CL129" s="91"/>
      <c r="CM129" s="91"/>
      <c r="CN129" s="91"/>
      <c r="CO129" s="91"/>
      <c r="CP129" s="91"/>
      <c r="CQ129" s="91"/>
      <c r="CR129" s="91"/>
      <c r="CS129" s="91"/>
      <c r="CT129" s="91"/>
      <c r="CU129" s="91"/>
      <c r="CV129" s="91"/>
      <c r="CW129" s="91"/>
      <c r="CX129" s="91"/>
      <c r="CY129" s="91"/>
      <c r="CZ129" s="91"/>
      <c r="DA129" s="91"/>
      <c r="DB129" s="91"/>
      <c r="DC129" s="91"/>
      <c r="DD129" s="91"/>
      <c r="DE129" s="91"/>
      <c r="DF129" s="91"/>
      <c r="DG129" s="91"/>
      <c r="DH129" s="91"/>
      <c r="DI129" s="91"/>
      <c r="DJ129" s="91"/>
      <c r="DK129" s="91"/>
      <c r="DL129" s="91"/>
      <c r="DM129" s="91"/>
      <c r="DN129" s="91"/>
      <c r="DO129" s="91"/>
      <c r="DP129" s="91"/>
      <c r="DQ129" s="91"/>
      <c r="DR129" s="91"/>
      <c r="DS129" s="91"/>
      <c r="DT129" s="91"/>
      <c r="DU129" s="91"/>
      <c r="DV129" s="91"/>
      <c r="DW129" s="91"/>
      <c r="DX129" s="91"/>
      <c r="DY129" s="91"/>
      <c r="DZ129" s="91"/>
      <c r="EA129" s="91"/>
      <c r="EB129" s="91"/>
      <c r="EC129" s="91"/>
      <c r="ED129" s="91"/>
      <c r="EE129" s="91"/>
      <c r="EF129" s="91"/>
      <c r="EG129" s="91"/>
      <c r="EH129" s="91"/>
      <c r="EI129" s="91"/>
      <c r="EJ129" s="91"/>
      <c r="EK129" s="91"/>
      <c r="EL129" s="91"/>
      <c r="EM129" s="91"/>
      <c r="EN129" s="91"/>
      <c r="EO129" s="91"/>
      <c r="EP129" s="91"/>
      <c r="EQ129" s="91"/>
      <c r="ER129" s="91"/>
      <c r="ES129" s="91"/>
      <c r="ET129" s="91"/>
    </row>
    <row r="130" spans="3:150"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  <c r="AT130" s="91"/>
      <c r="AU130" s="91"/>
      <c r="AV130" s="91"/>
      <c r="AW130" s="91"/>
      <c r="AX130" s="91"/>
      <c r="AY130" s="9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91"/>
      <c r="BP130" s="91"/>
      <c r="BQ130" s="91"/>
      <c r="BR130" s="91"/>
      <c r="BS130" s="91"/>
      <c r="BT130" s="91"/>
      <c r="BU130" s="91"/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1"/>
      <c r="CR130" s="91"/>
      <c r="CS130" s="91"/>
      <c r="CT130" s="91"/>
      <c r="CU130" s="91"/>
      <c r="CV130" s="91"/>
      <c r="CW130" s="91"/>
      <c r="CX130" s="91"/>
      <c r="CY130" s="91"/>
      <c r="CZ130" s="91"/>
      <c r="DA130" s="91"/>
      <c r="DB130" s="91"/>
      <c r="DC130" s="91"/>
      <c r="DD130" s="91"/>
      <c r="DE130" s="91"/>
      <c r="DF130" s="91"/>
      <c r="DG130" s="91"/>
      <c r="DH130" s="91"/>
      <c r="DI130" s="91"/>
      <c r="DJ130" s="91"/>
      <c r="DK130" s="91"/>
      <c r="DL130" s="91"/>
      <c r="DM130" s="91"/>
      <c r="DN130" s="91"/>
      <c r="DO130" s="91"/>
      <c r="DP130" s="91"/>
      <c r="DQ130" s="91"/>
      <c r="DR130" s="91"/>
      <c r="DS130" s="91"/>
      <c r="DT130" s="91"/>
      <c r="DU130" s="91"/>
      <c r="DV130" s="91"/>
      <c r="DW130" s="91"/>
      <c r="DX130" s="91"/>
      <c r="DY130" s="91"/>
      <c r="DZ130" s="91"/>
      <c r="EA130" s="91"/>
      <c r="EB130" s="91"/>
      <c r="EC130" s="91"/>
      <c r="ED130" s="91"/>
      <c r="EE130" s="91"/>
      <c r="EF130" s="91"/>
      <c r="EG130" s="91"/>
      <c r="EH130" s="91"/>
      <c r="EI130" s="91"/>
      <c r="EJ130" s="91"/>
      <c r="EK130" s="91"/>
      <c r="EL130" s="91"/>
      <c r="EM130" s="91"/>
      <c r="EN130" s="91"/>
      <c r="EO130" s="91"/>
      <c r="EP130" s="91"/>
      <c r="EQ130" s="91"/>
      <c r="ER130" s="91"/>
      <c r="ES130" s="91"/>
      <c r="ET130" s="91"/>
    </row>
    <row r="131" spans="3:150"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1"/>
      <c r="AW131" s="91"/>
      <c r="AX131" s="91"/>
      <c r="AY131" s="91"/>
      <c r="AZ131" s="91"/>
      <c r="BA131" s="91"/>
      <c r="BB131" s="91"/>
      <c r="BC131" s="91"/>
      <c r="BD131" s="91"/>
      <c r="BE131" s="91"/>
      <c r="BF131" s="91"/>
      <c r="BG131" s="91"/>
      <c r="BH131" s="91"/>
      <c r="BI131" s="91"/>
      <c r="BJ131" s="91"/>
      <c r="BK131" s="91"/>
      <c r="BL131" s="91"/>
      <c r="BM131" s="91"/>
      <c r="BN131" s="91"/>
      <c r="BO131" s="91"/>
      <c r="BP131" s="91"/>
      <c r="BQ131" s="91"/>
      <c r="BR131" s="91"/>
      <c r="BS131" s="91"/>
      <c r="BT131" s="91"/>
      <c r="BU131" s="91"/>
      <c r="BV131" s="91"/>
      <c r="BW131" s="91"/>
      <c r="BX131" s="91"/>
      <c r="BY131" s="91"/>
      <c r="BZ131" s="91"/>
      <c r="CA131" s="91"/>
      <c r="CB131" s="91"/>
      <c r="CC131" s="91"/>
      <c r="CD131" s="91"/>
      <c r="CE131" s="91"/>
      <c r="CF131" s="91"/>
      <c r="CG131" s="91"/>
      <c r="CH131" s="91"/>
      <c r="CI131" s="91"/>
      <c r="CJ131" s="91"/>
      <c r="CK131" s="91"/>
      <c r="CL131" s="91"/>
      <c r="CM131" s="91"/>
      <c r="CN131" s="91"/>
      <c r="CO131" s="91"/>
      <c r="CP131" s="91"/>
      <c r="CQ131" s="91"/>
      <c r="CR131" s="91"/>
      <c r="CS131" s="91"/>
      <c r="CT131" s="91"/>
      <c r="CU131" s="91"/>
      <c r="CV131" s="91"/>
      <c r="CW131" s="91"/>
      <c r="CX131" s="91"/>
      <c r="CY131" s="91"/>
      <c r="CZ131" s="91"/>
      <c r="DA131" s="91"/>
      <c r="DB131" s="91"/>
      <c r="DC131" s="91"/>
      <c r="DD131" s="91"/>
      <c r="DE131" s="91"/>
      <c r="DF131" s="91"/>
      <c r="DG131" s="91"/>
      <c r="DH131" s="91"/>
      <c r="DI131" s="91"/>
      <c r="DJ131" s="91"/>
      <c r="DK131" s="91"/>
      <c r="DL131" s="91"/>
      <c r="DM131" s="91"/>
      <c r="DN131" s="91"/>
      <c r="DO131" s="91"/>
      <c r="DP131" s="91"/>
      <c r="DQ131" s="91"/>
      <c r="DR131" s="91"/>
      <c r="DS131" s="91"/>
      <c r="DT131" s="91"/>
      <c r="DU131" s="91"/>
      <c r="DV131" s="91"/>
      <c r="DW131" s="91"/>
      <c r="DX131" s="91"/>
      <c r="DY131" s="91"/>
      <c r="DZ131" s="91"/>
      <c r="EA131" s="91"/>
      <c r="EB131" s="91"/>
      <c r="EC131" s="91"/>
      <c r="ED131" s="91"/>
      <c r="EE131" s="91"/>
      <c r="EF131" s="91"/>
      <c r="EG131" s="91"/>
      <c r="EH131" s="91"/>
      <c r="EI131" s="91"/>
      <c r="EJ131" s="91"/>
      <c r="EK131" s="91"/>
      <c r="EL131" s="91"/>
      <c r="EM131" s="91"/>
      <c r="EN131" s="91"/>
      <c r="EO131" s="91"/>
      <c r="EP131" s="91"/>
      <c r="EQ131" s="91"/>
      <c r="ER131" s="91"/>
      <c r="ES131" s="91"/>
      <c r="ET131" s="91"/>
    </row>
    <row r="132" spans="3:150"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  <c r="BG132" s="91"/>
      <c r="BH132" s="91"/>
      <c r="BI132" s="91"/>
      <c r="BJ132" s="91"/>
      <c r="BK132" s="91"/>
      <c r="BL132" s="91"/>
      <c r="BM132" s="91"/>
      <c r="BN132" s="91"/>
      <c r="BO132" s="91"/>
      <c r="BP132" s="91"/>
      <c r="BQ132" s="91"/>
      <c r="BR132" s="91"/>
      <c r="BS132" s="91"/>
      <c r="BT132" s="91"/>
      <c r="BU132" s="91"/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  <c r="CR132" s="91"/>
      <c r="CS132" s="91"/>
      <c r="CT132" s="91"/>
      <c r="CU132" s="91"/>
      <c r="CV132" s="91"/>
      <c r="CW132" s="91"/>
      <c r="CX132" s="91"/>
      <c r="CY132" s="91"/>
      <c r="CZ132" s="91"/>
      <c r="DA132" s="91"/>
      <c r="DB132" s="91"/>
      <c r="DC132" s="91"/>
      <c r="DD132" s="91"/>
      <c r="DE132" s="91"/>
      <c r="DF132" s="91"/>
      <c r="DG132" s="91"/>
      <c r="DH132" s="91"/>
      <c r="DI132" s="91"/>
      <c r="DJ132" s="91"/>
      <c r="DK132" s="91"/>
      <c r="DL132" s="91"/>
      <c r="DM132" s="91"/>
      <c r="DN132" s="91"/>
      <c r="DO132" s="91"/>
      <c r="DP132" s="91"/>
      <c r="DQ132" s="91"/>
      <c r="DR132" s="91"/>
      <c r="DS132" s="91"/>
      <c r="DT132" s="91"/>
      <c r="DU132" s="91"/>
      <c r="DV132" s="91"/>
      <c r="DW132" s="91"/>
      <c r="DX132" s="91"/>
      <c r="DY132" s="91"/>
      <c r="DZ132" s="91"/>
      <c r="EA132" s="91"/>
      <c r="EB132" s="91"/>
      <c r="EC132" s="91"/>
      <c r="ED132" s="91"/>
      <c r="EE132" s="91"/>
      <c r="EF132" s="91"/>
      <c r="EG132" s="91"/>
      <c r="EH132" s="91"/>
      <c r="EI132" s="91"/>
      <c r="EJ132" s="91"/>
      <c r="EK132" s="91"/>
      <c r="EL132" s="91"/>
      <c r="EM132" s="91"/>
      <c r="EN132" s="91"/>
      <c r="EO132" s="91"/>
      <c r="EP132" s="91"/>
      <c r="EQ132" s="91"/>
      <c r="ER132" s="91"/>
      <c r="ES132" s="91"/>
      <c r="ET132" s="91"/>
    </row>
    <row r="133" spans="3:150"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  <c r="BG133" s="91"/>
      <c r="BH133" s="91"/>
      <c r="BI133" s="91"/>
      <c r="BJ133" s="91"/>
      <c r="BK133" s="91"/>
      <c r="BL133" s="91"/>
      <c r="BM133" s="91"/>
      <c r="BN133" s="91"/>
      <c r="BO133" s="91"/>
      <c r="BP133" s="91"/>
      <c r="BQ133" s="91"/>
      <c r="BR133" s="91"/>
      <c r="BS133" s="91"/>
      <c r="BT133" s="91"/>
      <c r="BU133" s="91"/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  <c r="CR133" s="91"/>
      <c r="CS133" s="91"/>
      <c r="CT133" s="91"/>
      <c r="CU133" s="91"/>
      <c r="CV133" s="91"/>
      <c r="CW133" s="91"/>
      <c r="CX133" s="91"/>
      <c r="CY133" s="91"/>
      <c r="CZ133" s="91"/>
      <c r="DA133" s="91"/>
      <c r="DB133" s="91"/>
      <c r="DC133" s="91"/>
      <c r="DD133" s="91"/>
      <c r="DE133" s="91"/>
      <c r="DF133" s="91"/>
      <c r="DG133" s="91"/>
      <c r="DH133" s="91"/>
      <c r="DI133" s="91"/>
      <c r="DJ133" s="91"/>
      <c r="DK133" s="91"/>
      <c r="DL133" s="91"/>
      <c r="DM133" s="91"/>
      <c r="DN133" s="91"/>
      <c r="DO133" s="91"/>
      <c r="DP133" s="91"/>
      <c r="DQ133" s="91"/>
      <c r="DR133" s="91"/>
      <c r="DS133" s="91"/>
      <c r="DT133" s="91"/>
      <c r="DU133" s="91"/>
      <c r="DV133" s="91"/>
      <c r="DW133" s="91"/>
      <c r="DX133" s="91"/>
      <c r="DY133" s="91"/>
      <c r="DZ133" s="91"/>
      <c r="EA133" s="91"/>
      <c r="EB133" s="91"/>
      <c r="EC133" s="91"/>
      <c r="ED133" s="91"/>
      <c r="EE133" s="91"/>
      <c r="EF133" s="91"/>
      <c r="EG133" s="91"/>
      <c r="EH133" s="91"/>
      <c r="EI133" s="91"/>
      <c r="EJ133" s="91"/>
      <c r="EK133" s="91"/>
      <c r="EL133" s="91"/>
      <c r="EM133" s="91"/>
      <c r="EN133" s="91"/>
      <c r="EO133" s="91"/>
      <c r="EP133" s="91"/>
      <c r="EQ133" s="91"/>
      <c r="ER133" s="91"/>
      <c r="ES133" s="91"/>
      <c r="ET133" s="91"/>
    </row>
    <row r="134" spans="3:150"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  <c r="BF134" s="91"/>
      <c r="BG134" s="91"/>
      <c r="BH134" s="91"/>
      <c r="BI134" s="91"/>
      <c r="BJ134" s="91"/>
      <c r="BK134" s="91"/>
      <c r="BL134" s="91"/>
      <c r="BM134" s="91"/>
      <c r="BN134" s="91"/>
      <c r="BO134" s="91"/>
      <c r="BP134" s="91"/>
      <c r="BQ134" s="91"/>
      <c r="BR134" s="91"/>
      <c r="BS134" s="91"/>
      <c r="BT134" s="91"/>
      <c r="BU134" s="91"/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  <c r="CR134" s="91"/>
      <c r="CS134" s="91"/>
      <c r="CT134" s="91"/>
      <c r="CU134" s="91"/>
      <c r="CV134" s="91"/>
      <c r="CW134" s="91"/>
      <c r="CX134" s="91"/>
      <c r="CY134" s="91"/>
      <c r="CZ134" s="91"/>
      <c r="DA134" s="91"/>
      <c r="DB134" s="91"/>
      <c r="DC134" s="91"/>
      <c r="DD134" s="91"/>
      <c r="DE134" s="91"/>
      <c r="DF134" s="91"/>
      <c r="DG134" s="91"/>
      <c r="DH134" s="91"/>
      <c r="DI134" s="91"/>
      <c r="DJ134" s="91"/>
      <c r="DK134" s="91"/>
      <c r="DL134" s="91"/>
      <c r="DM134" s="91"/>
      <c r="DN134" s="91"/>
      <c r="DO134" s="91"/>
      <c r="DP134" s="91"/>
      <c r="DQ134" s="91"/>
      <c r="DR134" s="91"/>
      <c r="DS134" s="91"/>
      <c r="DT134" s="91"/>
      <c r="DU134" s="91"/>
      <c r="DV134" s="91"/>
      <c r="DW134" s="91"/>
      <c r="DX134" s="91"/>
      <c r="DY134" s="91"/>
      <c r="DZ134" s="91"/>
      <c r="EA134" s="91"/>
      <c r="EB134" s="91"/>
      <c r="EC134" s="91"/>
      <c r="ED134" s="91"/>
      <c r="EE134" s="91"/>
      <c r="EF134" s="91"/>
      <c r="EG134" s="91"/>
      <c r="EH134" s="91"/>
      <c r="EI134" s="91"/>
      <c r="EJ134" s="91"/>
      <c r="EK134" s="91"/>
      <c r="EL134" s="91"/>
      <c r="EM134" s="91"/>
      <c r="EN134" s="91"/>
      <c r="EO134" s="91"/>
      <c r="EP134" s="91"/>
      <c r="EQ134" s="91"/>
      <c r="ER134" s="91"/>
      <c r="ES134" s="91"/>
      <c r="ET134" s="91"/>
    </row>
    <row r="135" spans="3:150"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  <c r="BF135" s="91"/>
      <c r="BG135" s="91"/>
      <c r="BH135" s="91"/>
      <c r="BI135" s="91"/>
      <c r="BJ135" s="91"/>
      <c r="BK135" s="91"/>
      <c r="BL135" s="91"/>
      <c r="BM135" s="91"/>
      <c r="BN135" s="91"/>
      <c r="BO135" s="91"/>
      <c r="BP135" s="91"/>
      <c r="BQ135" s="91"/>
      <c r="BR135" s="91"/>
      <c r="BS135" s="91"/>
      <c r="BT135" s="91"/>
      <c r="BU135" s="91"/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/>
      <c r="CO135" s="91"/>
      <c r="CP135" s="91"/>
      <c r="CQ135" s="91"/>
      <c r="CR135" s="91"/>
      <c r="CS135" s="91"/>
      <c r="CT135" s="91"/>
      <c r="CU135" s="91"/>
      <c r="CV135" s="91"/>
      <c r="CW135" s="91"/>
      <c r="CX135" s="91"/>
      <c r="CY135" s="91"/>
      <c r="CZ135" s="91"/>
      <c r="DA135" s="91"/>
      <c r="DB135" s="91"/>
      <c r="DC135" s="91"/>
      <c r="DD135" s="91"/>
      <c r="DE135" s="91"/>
      <c r="DF135" s="91"/>
      <c r="DG135" s="91"/>
      <c r="DH135" s="91"/>
      <c r="DI135" s="91"/>
      <c r="DJ135" s="91"/>
      <c r="DK135" s="91"/>
      <c r="DL135" s="91"/>
      <c r="DM135" s="91"/>
      <c r="DN135" s="91"/>
      <c r="DO135" s="91"/>
      <c r="DP135" s="91"/>
      <c r="DQ135" s="91"/>
      <c r="DR135" s="91"/>
      <c r="DS135" s="91"/>
      <c r="DT135" s="91"/>
      <c r="DU135" s="91"/>
      <c r="DV135" s="91"/>
      <c r="DW135" s="91"/>
      <c r="DX135" s="91"/>
      <c r="DY135" s="91"/>
      <c r="DZ135" s="91"/>
      <c r="EA135" s="91"/>
      <c r="EB135" s="91"/>
      <c r="EC135" s="91"/>
      <c r="ED135" s="91"/>
      <c r="EE135" s="91"/>
      <c r="EF135" s="91"/>
      <c r="EG135" s="91"/>
      <c r="EH135" s="91"/>
      <c r="EI135" s="91"/>
      <c r="EJ135" s="91"/>
      <c r="EK135" s="91"/>
      <c r="EL135" s="91"/>
      <c r="EM135" s="91"/>
      <c r="EN135" s="91"/>
      <c r="EO135" s="91"/>
      <c r="EP135" s="91"/>
      <c r="EQ135" s="91"/>
      <c r="ER135" s="91"/>
      <c r="ES135" s="91"/>
      <c r="ET135" s="91"/>
    </row>
    <row r="136" spans="3:150"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1"/>
      <c r="BG136" s="91"/>
      <c r="BH136" s="91"/>
      <c r="BI136" s="91"/>
      <c r="BJ136" s="91"/>
      <c r="BK136" s="91"/>
      <c r="BL136" s="91"/>
      <c r="BM136" s="91"/>
      <c r="BN136" s="91"/>
      <c r="BO136" s="91"/>
      <c r="BP136" s="91"/>
      <c r="BQ136" s="91"/>
      <c r="BR136" s="91"/>
      <c r="BS136" s="91"/>
      <c r="BT136" s="91"/>
      <c r="BU136" s="91"/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91"/>
      <c r="CH136" s="91"/>
      <c r="CI136" s="91"/>
      <c r="CJ136" s="91"/>
      <c r="CK136" s="91"/>
      <c r="CL136" s="91"/>
      <c r="CM136" s="91"/>
      <c r="CN136" s="91"/>
      <c r="CO136" s="91"/>
      <c r="CP136" s="91"/>
      <c r="CQ136" s="91"/>
      <c r="CR136" s="91"/>
      <c r="CS136" s="91"/>
      <c r="CT136" s="91"/>
      <c r="CU136" s="91"/>
      <c r="CV136" s="91"/>
      <c r="CW136" s="91"/>
      <c r="CX136" s="91"/>
      <c r="CY136" s="91"/>
      <c r="CZ136" s="91"/>
      <c r="DA136" s="91"/>
      <c r="DB136" s="91"/>
      <c r="DC136" s="91"/>
      <c r="DD136" s="91"/>
      <c r="DE136" s="91"/>
      <c r="DF136" s="91"/>
      <c r="DG136" s="91"/>
      <c r="DH136" s="91"/>
      <c r="DI136" s="91"/>
      <c r="DJ136" s="91"/>
      <c r="DK136" s="91"/>
      <c r="DL136" s="91"/>
      <c r="DM136" s="91"/>
      <c r="DN136" s="91"/>
      <c r="DO136" s="91"/>
      <c r="DP136" s="91"/>
      <c r="DQ136" s="91"/>
      <c r="DR136" s="91"/>
      <c r="DS136" s="91"/>
      <c r="DT136" s="91"/>
      <c r="DU136" s="91"/>
      <c r="DV136" s="91"/>
      <c r="DW136" s="91"/>
      <c r="DX136" s="91"/>
      <c r="DY136" s="91"/>
      <c r="DZ136" s="91"/>
      <c r="EA136" s="91"/>
      <c r="EB136" s="91"/>
      <c r="EC136" s="91"/>
      <c r="ED136" s="91"/>
      <c r="EE136" s="91"/>
      <c r="EF136" s="91"/>
      <c r="EG136" s="91"/>
      <c r="EH136" s="91"/>
      <c r="EI136" s="91"/>
      <c r="EJ136" s="91"/>
      <c r="EK136" s="91"/>
      <c r="EL136" s="91"/>
      <c r="EM136" s="91"/>
      <c r="EN136" s="91"/>
      <c r="EO136" s="91"/>
      <c r="EP136" s="91"/>
      <c r="EQ136" s="91"/>
      <c r="ER136" s="91"/>
      <c r="ES136" s="91"/>
      <c r="ET136" s="91"/>
    </row>
    <row r="137" spans="3:150"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  <c r="BF137" s="91"/>
      <c r="BG137" s="91"/>
      <c r="BH137" s="91"/>
      <c r="BI137" s="91"/>
      <c r="BJ137" s="91"/>
      <c r="BK137" s="91"/>
      <c r="BL137" s="91"/>
      <c r="BM137" s="91"/>
      <c r="BN137" s="91"/>
      <c r="BO137" s="91"/>
      <c r="BP137" s="91"/>
      <c r="BQ137" s="91"/>
      <c r="BR137" s="91"/>
      <c r="BS137" s="91"/>
      <c r="BT137" s="91"/>
      <c r="BU137" s="91"/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  <c r="CR137" s="91"/>
      <c r="CS137" s="91"/>
      <c r="CT137" s="91"/>
      <c r="CU137" s="91"/>
      <c r="CV137" s="91"/>
      <c r="CW137" s="91"/>
      <c r="CX137" s="91"/>
      <c r="CY137" s="91"/>
      <c r="CZ137" s="91"/>
      <c r="DA137" s="91"/>
      <c r="DB137" s="91"/>
      <c r="DC137" s="91"/>
      <c r="DD137" s="91"/>
      <c r="DE137" s="91"/>
      <c r="DF137" s="91"/>
      <c r="DG137" s="91"/>
      <c r="DH137" s="91"/>
      <c r="DI137" s="91"/>
      <c r="DJ137" s="91"/>
      <c r="DK137" s="91"/>
      <c r="DL137" s="91"/>
      <c r="DM137" s="91"/>
      <c r="DN137" s="91"/>
      <c r="DO137" s="91"/>
      <c r="DP137" s="91"/>
      <c r="DQ137" s="91"/>
      <c r="DR137" s="91"/>
      <c r="DS137" s="91"/>
      <c r="DT137" s="91"/>
      <c r="DU137" s="91"/>
      <c r="DV137" s="91"/>
      <c r="DW137" s="91"/>
      <c r="DX137" s="91"/>
      <c r="DY137" s="91"/>
      <c r="DZ137" s="91"/>
      <c r="EA137" s="91"/>
      <c r="EB137" s="91"/>
      <c r="EC137" s="91"/>
      <c r="ED137" s="91"/>
      <c r="EE137" s="91"/>
      <c r="EF137" s="91"/>
      <c r="EG137" s="91"/>
      <c r="EH137" s="91"/>
      <c r="EI137" s="91"/>
      <c r="EJ137" s="91"/>
      <c r="EK137" s="91"/>
      <c r="EL137" s="91"/>
      <c r="EM137" s="91"/>
      <c r="EN137" s="91"/>
      <c r="EO137" s="91"/>
      <c r="EP137" s="91"/>
      <c r="EQ137" s="91"/>
      <c r="ER137" s="91"/>
      <c r="ES137" s="91"/>
      <c r="ET137" s="91"/>
    </row>
    <row r="138" spans="3:150"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F138" s="91"/>
      <c r="BG138" s="91"/>
      <c r="BH138" s="91"/>
      <c r="BI138" s="91"/>
      <c r="BJ138" s="91"/>
      <c r="BK138" s="91"/>
      <c r="BL138" s="91"/>
      <c r="BM138" s="91"/>
      <c r="BN138" s="91"/>
      <c r="BO138" s="91"/>
      <c r="BP138" s="91"/>
      <c r="BQ138" s="91"/>
      <c r="BR138" s="91"/>
      <c r="BS138" s="91"/>
      <c r="BT138" s="91"/>
      <c r="BU138" s="91"/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  <c r="CR138" s="91"/>
      <c r="CS138" s="91"/>
      <c r="CT138" s="91"/>
      <c r="CU138" s="91"/>
      <c r="CV138" s="91"/>
      <c r="CW138" s="91"/>
      <c r="CX138" s="91"/>
      <c r="CY138" s="91"/>
      <c r="CZ138" s="91"/>
      <c r="DA138" s="91"/>
      <c r="DB138" s="91"/>
      <c r="DC138" s="91"/>
      <c r="DD138" s="91"/>
      <c r="DE138" s="91"/>
      <c r="DF138" s="91"/>
      <c r="DG138" s="91"/>
      <c r="DH138" s="91"/>
      <c r="DI138" s="91"/>
      <c r="DJ138" s="91"/>
      <c r="DK138" s="91"/>
      <c r="DL138" s="91"/>
      <c r="DM138" s="91"/>
      <c r="DN138" s="91"/>
      <c r="DO138" s="91"/>
      <c r="DP138" s="91"/>
      <c r="DQ138" s="91"/>
      <c r="DR138" s="91"/>
      <c r="DS138" s="91"/>
      <c r="DT138" s="91"/>
      <c r="DU138" s="91"/>
      <c r="DV138" s="91"/>
      <c r="DW138" s="91"/>
      <c r="DX138" s="91"/>
      <c r="DY138" s="91"/>
      <c r="DZ138" s="91"/>
      <c r="EA138" s="91"/>
      <c r="EB138" s="91"/>
      <c r="EC138" s="91"/>
      <c r="ED138" s="91"/>
      <c r="EE138" s="91"/>
      <c r="EF138" s="91"/>
      <c r="EG138" s="91"/>
      <c r="EH138" s="91"/>
      <c r="EI138" s="91"/>
      <c r="EJ138" s="91"/>
      <c r="EK138" s="91"/>
      <c r="EL138" s="91"/>
      <c r="EM138" s="91"/>
      <c r="EN138" s="91"/>
      <c r="EO138" s="91"/>
      <c r="EP138" s="91"/>
      <c r="EQ138" s="91"/>
      <c r="ER138" s="91"/>
      <c r="ES138" s="91"/>
      <c r="ET138" s="91"/>
    </row>
    <row r="139" spans="3:150"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F139" s="91"/>
      <c r="BG139" s="91"/>
      <c r="BH139" s="91"/>
      <c r="BI139" s="91"/>
      <c r="BJ139" s="91"/>
      <c r="BK139" s="91"/>
      <c r="BL139" s="91"/>
      <c r="BM139" s="91"/>
      <c r="BN139" s="91"/>
      <c r="BO139" s="91"/>
      <c r="BP139" s="91"/>
      <c r="BQ139" s="91"/>
      <c r="BR139" s="91"/>
      <c r="BS139" s="91"/>
      <c r="BT139" s="91"/>
      <c r="BU139" s="91"/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  <c r="CR139" s="91"/>
      <c r="CS139" s="91"/>
      <c r="CT139" s="91"/>
      <c r="CU139" s="91"/>
      <c r="CV139" s="91"/>
      <c r="CW139" s="91"/>
      <c r="CX139" s="91"/>
      <c r="CY139" s="91"/>
      <c r="CZ139" s="91"/>
      <c r="DA139" s="91"/>
      <c r="DB139" s="91"/>
      <c r="DC139" s="91"/>
      <c r="DD139" s="91"/>
      <c r="DE139" s="91"/>
      <c r="DF139" s="91"/>
      <c r="DG139" s="91"/>
      <c r="DH139" s="91"/>
      <c r="DI139" s="91"/>
      <c r="DJ139" s="91"/>
      <c r="DK139" s="91"/>
      <c r="DL139" s="91"/>
      <c r="DM139" s="91"/>
      <c r="DN139" s="91"/>
      <c r="DO139" s="91"/>
      <c r="DP139" s="91"/>
      <c r="DQ139" s="91"/>
      <c r="DR139" s="91"/>
      <c r="DS139" s="91"/>
      <c r="DT139" s="91"/>
      <c r="DU139" s="91"/>
      <c r="DV139" s="91"/>
      <c r="DW139" s="91"/>
      <c r="DX139" s="91"/>
      <c r="DY139" s="91"/>
      <c r="DZ139" s="91"/>
      <c r="EA139" s="91"/>
      <c r="EB139" s="91"/>
      <c r="EC139" s="91"/>
      <c r="ED139" s="91"/>
      <c r="EE139" s="91"/>
      <c r="EF139" s="91"/>
      <c r="EG139" s="91"/>
      <c r="EH139" s="91"/>
      <c r="EI139" s="91"/>
      <c r="EJ139" s="91"/>
      <c r="EK139" s="91"/>
      <c r="EL139" s="91"/>
      <c r="EM139" s="91"/>
      <c r="EN139" s="91"/>
      <c r="EO139" s="91"/>
      <c r="EP139" s="91"/>
      <c r="EQ139" s="91"/>
      <c r="ER139" s="91"/>
      <c r="ES139" s="91"/>
      <c r="ET139" s="91"/>
    </row>
    <row r="140" spans="3:150"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91"/>
      <c r="AX140" s="91"/>
      <c r="AY140" s="91"/>
      <c r="AZ140" s="91"/>
      <c r="BA140" s="91"/>
      <c r="BB140" s="91"/>
      <c r="BC140" s="91"/>
      <c r="BD140" s="91"/>
      <c r="BE140" s="91"/>
      <c r="BF140" s="91"/>
      <c r="BG140" s="91"/>
      <c r="BH140" s="91"/>
      <c r="BI140" s="91"/>
      <c r="BJ140" s="91"/>
      <c r="BK140" s="91"/>
      <c r="BL140" s="91"/>
      <c r="BM140" s="91"/>
      <c r="BN140" s="91"/>
      <c r="BO140" s="91"/>
      <c r="BP140" s="91"/>
      <c r="BQ140" s="91"/>
      <c r="BR140" s="91"/>
      <c r="BS140" s="91"/>
      <c r="BT140" s="91"/>
      <c r="BU140" s="91"/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  <c r="CR140" s="91"/>
      <c r="CS140" s="91"/>
      <c r="CT140" s="91"/>
      <c r="CU140" s="91"/>
      <c r="CV140" s="91"/>
      <c r="CW140" s="91"/>
      <c r="CX140" s="91"/>
      <c r="CY140" s="91"/>
      <c r="CZ140" s="91"/>
      <c r="DA140" s="91"/>
      <c r="DB140" s="91"/>
      <c r="DC140" s="91"/>
      <c r="DD140" s="91"/>
      <c r="DE140" s="91"/>
      <c r="DF140" s="91"/>
      <c r="DG140" s="91"/>
      <c r="DH140" s="91"/>
      <c r="DI140" s="91"/>
      <c r="DJ140" s="91"/>
      <c r="DK140" s="91"/>
      <c r="DL140" s="91"/>
      <c r="DM140" s="91"/>
      <c r="DN140" s="91"/>
      <c r="DO140" s="91"/>
      <c r="DP140" s="91"/>
      <c r="DQ140" s="91"/>
      <c r="DR140" s="91"/>
      <c r="DS140" s="91"/>
      <c r="DT140" s="91"/>
      <c r="DU140" s="91"/>
      <c r="DV140" s="91"/>
      <c r="DW140" s="91"/>
      <c r="DX140" s="91"/>
      <c r="DY140" s="91"/>
      <c r="DZ140" s="91"/>
      <c r="EA140" s="91"/>
      <c r="EB140" s="91"/>
      <c r="EC140" s="91"/>
      <c r="ED140" s="91"/>
      <c r="EE140" s="91"/>
      <c r="EF140" s="91"/>
      <c r="EG140" s="91"/>
      <c r="EH140" s="91"/>
      <c r="EI140" s="91"/>
      <c r="EJ140" s="91"/>
      <c r="EK140" s="91"/>
      <c r="EL140" s="91"/>
      <c r="EM140" s="91"/>
      <c r="EN140" s="91"/>
      <c r="EO140" s="91"/>
      <c r="EP140" s="91"/>
      <c r="EQ140" s="91"/>
      <c r="ER140" s="91"/>
      <c r="ES140" s="91"/>
      <c r="ET140" s="91"/>
    </row>
    <row r="141" spans="3:150"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91"/>
      <c r="AV141" s="91"/>
      <c r="AW141" s="91"/>
      <c r="AX141" s="91"/>
      <c r="AY141" s="91"/>
      <c r="AZ141" s="91"/>
      <c r="BA141" s="91"/>
      <c r="BB141" s="91"/>
      <c r="BC141" s="91"/>
      <c r="BD141" s="91"/>
      <c r="BE141" s="91"/>
      <c r="BF141" s="91"/>
      <c r="BG141" s="91"/>
      <c r="BH141" s="91"/>
      <c r="BI141" s="91"/>
      <c r="BJ141" s="91"/>
      <c r="BK141" s="91"/>
      <c r="BL141" s="91"/>
      <c r="BM141" s="91"/>
      <c r="BN141" s="91"/>
      <c r="BO141" s="91"/>
      <c r="BP141" s="91"/>
      <c r="BQ141" s="91"/>
      <c r="BR141" s="91"/>
      <c r="BS141" s="91"/>
      <c r="BT141" s="91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/>
      <c r="CO141" s="91"/>
      <c r="CP141" s="91"/>
      <c r="CQ141" s="91"/>
      <c r="CR141" s="91"/>
      <c r="CS141" s="91"/>
      <c r="CT141" s="91"/>
      <c r="CU141" s="91"/>
      <c r="CV141" s="91"/>
      <c r="CW141" s="91"/>
      <c r="CX141" s="91"/>
      <c r="CY141" s="91"/>
      <c r="CZ141" s="91"/>
      <c r="DA141" s="91"/>
      <c r="DB141" s="91"/>
      <c r="DC141" s="91"/>
      <c r="DD141" s="91"/>
      <c r="DE141" s="91"/>
      <c r="DF141" s="91"/>
      <c r="DG141" s="91"/>
      <c r="DH141" s="91"/>
      <c r="DI141" s="91"/>
      <c r="DJ141" s="91"/>
      <c r="DK141" s="91"/>
      <c r="DL141" s="91"/>
      <c r="DM141" s="91"/>
      <c r="DN141" s="91"/>
      <c r="DO141" s="91"/>
      <c r="DP141" s="91"/>
      <c r="DQ141" s="91"/>
      <c r="DR141" s="91"/>
      <c r="DS141" s="91"/>
      <c r="DT141" s="91"/>
      <c r="DU141" s="91"/>
      <c r="DV141" s="91"/>
      <c r="DW141" s="91"/>
      <c r="DX141" s="91"/>
      <c r="DY141" s="91"/>
      <c r="DZ141" s="91"/>
      <c r="EA141" s="91"/>
      <c r="EB141" s="91"/>
      <c r="EC141" s="91"/>
      <c r="ED141" s="91"/>
      <c r="EE141" s="91"/>
      <c r="EF141" s="91"/>
      <c r="EG141" s="91"/>
      <c r="EH141" s="91"/>
      <c r="EI141" s="91"/>
      <c r="EJ141" s="91"/>
      <c r="EK141" s="91"/>
      <c r="EL141" s="91"/>
      <c r="EM141" s="91"/>
      <c r="EN141" s="91"/>
      <c r="EO141" s="91"/>
      <c r="EP141" s="91"/>
      <c r="EQ141" s="91"/>
      <c r="ER141" s="91"/>
      <c r="ES141" s="91"/>
      <c r="ET141" s="91"/>
    </row>
    <row r="142" spans="3:150"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1"/>
      <c r="BB142" s="91"/>
      <c r="BC142" s="91"/>
      <c r="BD142" s="91"/>
      <c r="BE142" s="91"/>
      <c r="BF142" s="91"/>
      <c r="BG142" s="91"/>
      <c r="BH142" s="91"/>
      <c r="BI142" s="91"/>
      <c r="BJ142" s="91"/>
      <c r="BK142" s="91"/>
      <c r="BL142" s="91"/>
      <c r="BM142" s="91"/>
      <c r="BN142" s="91"/>
      <c r="BO142" s="91"/>
      <c r="BP142" s="91"/>
      <c r="BQ142" s="91"/>
      <c r="BR142" s="91"/>
      <c r="BS142" s="91"/>
      <c r="BT142" s="91"/>
      <c r="BU142" s="91"/>
      <c r="BV142" s="91"/>
      <c r="BW142" s="91"/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/>
      <c r="CO142" s="91"/>
      <c r="CP142" s="91"/>
      <c r="CQ142" s="91"/>
      <c r="CR142" s="91"/>
      <c r="CS142" s="91"/>
      <c r="CT142" s="91"/>
      <c r="CU142" s="91"/>
      <c r="CV142" s="91"/>
      <c r="CW142" s="91"/>
      <c r="CX142" s="91"/>
      <c r="CY142" s="91"/>
      <c r="CZ142" s="91"/>
      <c r="DA142" s="91"/>
      <c r="DB142" s="91"/>
      <c r="DC142" s="91"/>
      <c r="DD142" s="91"/>
      <c r="DE142" s="91"/>
      <c r="DF142" s="91"/>
      <c r="DG142" s="91"/>
      <c r="DH142" s="91"/>
      <c r="DI142" s="91"/>
      <c r="DJ142" s="91"/>
      <c r="DK142" s="91"/>
      <c r="DL142" s="91"/>
      <c r="DM142" s="91"/>
      <c r="DN142" s="91"/>
      <c r="DO142" s="91"/>
      <c r="DP142" s="91"/>
      <c r="DQ142" s="91"/>
      <c r="DR142" s="91"/>
      <c r="DS142" s="91"/>
      <c r="DT142" s="91"/>
      <c r="DU142" s="91"/>
      <c r="DV142" s="91"/>
      <c r="DW142" s="91"/>
      <c r="DX142" s="91"/>
      <c r="DY142" s="91"/>
      <c r="DZ142" s="91"/>
      <c r="EA142" s="91"/>
      <c r="EB142" s="91"/>
      <c r="EC142" s="91"/>
      <c r="ED142" s="91"/>
      <c r="EE142" s="91"/>
      <c r="EF142" s="91"/>
      <c r="EG142" s="91"/>
      <c r="EH142" s="91"/>
      <c r="EI142" s="91"/>
      <c r="EJ142" s="91"/>
      <c r="EK142" s="91"/>
      <c r="EL142" s="91"/>
      <c r="EM142" s="91"/>
      <c r="EN142" s="91"/>
      <c r="EO142" s="91"/>
      <c r="EP142" s="91"/>
      <c r="EQ142" s="91"/>
      <c r="ER142" s="91"/>
      <c r="ES142" s="91"/>
      <c r="ET142" s="91"/>
    </row>
    <row r="143" spans="3:150"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  <c r="BB143" s="91"/>
      <c r="BC143" s="91"/>
      <c r="BD143" s="91"/>
      <c r="BE143" s="91"/>
      <c r="BF143" s="91"/>
      <c r="BG143" s="91"/>
      <c r="BH143" s="91"/>
      <c r="BI143" s="91"/>
      <c r="BJ143" s="91"/>
      <c r="BK143" s="91"/>
      <c r="BL143" s="91"/>
      <c r="BM143" s="91"/>
      <c r="BN143" s="91"/>
      <c r="BO143" s="91"/>
      <c r="BP143" s="91"/>
      <c r="BQ143" s="91"/>
      <c r="BR143" s="91"/>
      <c r="BS143" s="91"/>
      <c r="BT143" s="91"/>
      <c r="BU143" s="91"/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/>
      <c r="CP143" s="91"/>
      <c r="CQ143" s="91"/>
      <c r="CR143" s="91"/>
      <c r="CS143" s="91"/>
      <c r="CT143" s="91"/>
      <c r="CU143" s="91"/>
      <c r="CV143" s="91"/>
      <c r="CW143" s="91"/>
      <c r="CX143" s="91"/>
      <c r="CY143" s="91"/>
      <c r="CZ143" s="91"/>
      <c r="DA143" s="91"/>
      <c r="DB143" s="91"/>
      <c r="DC143" s="91"/>
      <c r="DD143" s="91"/>
      <c r="DE143" s="91"/>
      <c r="DF143" s="91"/>
      <c r="DG143" s="91"/>
      <c r="DH143" s="91"/>
      <c r="DI143" s="91"/>
      <c r="DJ143" s="91"/>
      <c r="DK143" s="91"/>
      <c r="DL143" s="91"/>
      <c r="DM143" s="91"/>
      <c r="DN143" s="91"/>
      <c r="DO143" s="91"/>
      <c r="DP143" s="91"/>
      <c r="DQ143" s="91"/>
      <c r="DR143" s="91"/>
      <c r="DS143" s="91"/>
      <c r="DT143" s="91"/>
      <c r="DU143" s="91"/>
      <c r="DV143" s="91"/>
      <c r="DW143" s="91"/>
      <c r="DX143" s="91"/>
      <c r="DY143" s="91"/>
      <c r="DZ143" s="91"/>
      <c r="EA143" s="91"/>
      <c r="EB143" s="91"/>
      <c r="EC143" s="91"/>
      <c r="ED143" s="91"/>
      <c r="EE143" s="91"/>
      <c r="EF143" s="91"/>
      <c r="EG143" s="91"/>
      <c r="EH143" s="91"/>
      <c r="EI143" s="91"/>
      <c r="EJ143" s="91"/>
      <c r="EK143" s="91"/>
      <c r="EL143" s="91"/>
      <c r="EM143" s="91"/>
      <c r="EN143" s="91"/>
      <c r="EO143" s="91"/>
      <c r="EP143" s="91"/>
      <c r="EQ143" s="91"/>
      <c r="ER143" s="91"/>
      <c r="ES143" s="91"/>
      <c r="ET143" s="91"/>
    </row>
    <row r="144" spans="3:150"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91"/>
      <c r="AV144" s="91"/>
      <c r="AW144" s="91"/>
      <c r="AX144" s="91"/>
      <c r="AY144" s="91"/>
      <c r="AZ144" s="91"/>
      <c r="BA144" s="91"/>
      <c r="BB144" s="91"/>
      <c r="BC144" s="91"/>
      <c r="BD144" s="91"/>
      <c r="BE144" s="91"/>
      <c r="BF144" s="91"/>
      <c r="BG144" s="91"/>
      <c r="BH144" s="91"/>
      <c r="BI144" s="91"/>
      <c r="BJ144" s="91"/>
      <c r="BK144" s="91"/>
      <c r="BL144" s="91"/>
      <c r="BM144" s="91"/>
      <c r="BN144" s="91"/>
      <c r="BO144" s="91"/>
      <c r="BP144" s="91"/>
      <c r="BQ144" s="91"/>
      <c r="BR144" s="91"/>
      <c r="BS144" s="91"/>
      <c r="BT144" s="91"/>
      <c r="BU144" s="91"/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  <c r="CR144" s="91"/>
      <c r="CS144" s="91"/>
      <c r="CT144" s="91"/>
      <c r="CU144" s="91"/>
      <c r="CV144" s="91"/>
      <c r="CW144" s="91"/>
      <c r="CX144" s="91"/>
      <c r="CY144" s="91"/>
      <c r="CZ144" s="91"/>
      <c r="DA144" s="91"/>
      <c r="DB144" s="91"/>
      <c r="DC144" s="91"/>
      <c r="DD144" s="91"/>
      <c r="DE144" s="91"/>
      <c r="DF144" s="91"/>
      <c r="DG144" s="91"/>
      <c r="DH144" s="91"/>
      <c r="DI144" s="91"/>
      <c r="DJ144" s="91"/>
      <c r="DK144" s="91"/>
      <c r="DL144" s="91"/>
      <c r="DM144" s="91"/>
      <c r="DN144" s="91"/>
      <c r="DO144" s="91"/>
      <c r="DP144" s="91"/>
      <c r="DQ144" s="91"/>
      <c r="DR144" s="91"/>
      <c r="DS144" s="91"/>
      <c r="DT144" s="91"/>
      <c r="DU144" s="91"/>
      <c r="DV144" s="91"/>
      <c r="DW144" s="91"/>
      <c r="DX144" s="91"/>
      <c r="DY144" s="91"/>
      <c r="DZ144" s="91"/>
      <c r="EA144" s="91"/>
      <c r="EB144" s="91"/>
      <c r="EC144" s="91"/>
      <c r="ED144" s="91"/>
      <c r="EE144" s="91"/>
      <c r="EF144" s="91"/>
      <c r="EG144" s="91"/>
      <c r="EH144" s="91"/>
      <c r="EI144" s="91"/>
      <c r="EJ144" s="91"/>
      <c r="EK144" s="91"/>
      <c r="EL144" s="91"/>
      <c r="EM144" s="91"/>
      <c r="EN144" s="91"/>
      <c r="EO144" s="91"/>
      <c r="EP144" s="91"/>
      <c r="EQ144" s="91"/>
      <c r="ER144" s="91"/>
      <c r="ES144" s="91"/>
      <c r="ET144" s="91"/>
    </row>
    <row r="145" spans="3:150"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91"/>
      <c r="BH145" s="91"/>
      <c r="BI145" s="91"/>
      <c r="BJ145" s="91"/>
      <c r="BK145" s="91"/>
      <c r="BL145" s="91"/>
      <c r="BM145" s="91"/>
      <c r="BN145" s="91"/>
      <c r="BO145" s="91"/>
      <c r="BP145" s="91"/>
      <c r="BQ145" s="91"/>
      <c r="BR145" s="91"/>
      <c r="BS145" s="91"/>
      <c r="BT145" s="91"/>
      <c r="BU145" s="91"/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  <c r="CR145" s="91"/>
      <c r="CS145" s="91"/>
      <c r="CT145" s="91"/>
      <c r="CU145" s="91"/>
      <c r="CV145" s="91"/>
      <c r="CW145" s="91"/>
      <c r="CX145" s="91"/>
      <c r="CY145" s="91"/>
      <c r="CZ145" s="91"/>
      <c r="DA145" s="91"/>
      <c r="DB145" s="91"/>
      <c r="DC145" s="91"/>
      <c r="DD145" s="91"/>
      <c r="DE145" s="91"/>
      <c r="DF145" s="91"/>
      <c r="DG145" s="91"/>
      <c r="DH145" s="91"/>
      <c r="DI145" s="91"/>
      <c r="DJ145" s="91"/>
      <c r="DK145" s="91"/>
      <c r="DL145" s="91"/>
      <c r="DM145" s="91"/>
      <c r="DN145" s="91"/>
      <c r="DO145" s="91"/>
      <c r="DP145" s="91"/>
      <c r="DQ145" s="91"/>
      <c r="DR145" s="91"/>
      <c r="DS145" s="91"/>
      <c r="DT145" s="91"/>
      <c r="DU145" s="91"/>
      <c r="DV145" s="91"/>
      <c r="DW145" s="91"/>
      <c r="DX145" s="91"/>
      <c r="DY145" s="91"/>
      <c r="DZ145" s="91"/>
      <c r="EA145" s="91"/>
      <c r="EB145" s="91"/>
      <c r="EC145" s="91"/>
      <c r="ED145" s="91"/>
      <c r="EE145" s="91"/>
      <c r="EF145" s="91"/>
      <c r="EG145" s="91"/>
      <c r="EH145" s="91"/>
      <c r="EI145" s="91"/>
      <c r="EJ145" s="91"/>
      <c r="EK145" s="91"/>
      <c r="EL145" s="91"/>
      <c r="EM145" s="91"/>
      <c r="EN145" s="91"/>
      <c r="EO145" s="91"/>
      <c r="EP145" s="91"/>
      <c r="EQ145" s="91"/>
      <c r="ER145" s="91"/>
      <c r="ES145" s="91"/>
      <c r="ET145" s="91"/>
    </row>
    <row r="146" spans="3:150"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  <c r="BF146" s="91"/>
      <c r="BG146" s="91"/>
      <c r="BH146" s="91"/>
      <c r="BI146" s="91"/>
      <c r="BJ146" s="91"/>
      <c r="BK146" s="91"/>
      <c r="BL146" s="91"/>
      <c r="BM146" s="91"/>
      <c r="BN146" s="91"/>
      <c r="BO146" s="91"/>
      <c r="BP146" s="91"/>
      <c r="BQ146" s="91"/>
      <c r="BR146" s="91"/>
      <c r="BS146" s="91"/>
      <c r="BT146" s="91"/>
      <c r="BU146" s="91"/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  <c r="CR146" s="91"/>
      <c r="CS146" s="91"/>
      <c r="CT146" s="91"/>
      <c r="CU146" s="91"/>
      <c r="CV146" s="91"/>
      <c r="CW146" s="91"/>
      <c r="CX146" s="91"/>
      <c r="CY146" s="91"/>
      <c r="CZ146" s="91"/>
      <c r="DA146" s="91"/>
      <c r="DB146" s="91"/>
      <c r="DC146" s="91"/>
      <c r="DD146" s="91"/>
      <c r="DE146" s="91"/>
      <c r="DF146" s="91"/>
      <c r="DG146" s="91"/>
      <c r="DH146" s="91"/>
      <c r="DI146" s="91"/>
      <c r="DJ146" s="91"/>
      <c r="DK146" s="91"/>
      <c r="DL146" s="91"/>
      <c r="DM146" s="91"/>
      <c r="DN146" s="91"/>
      <c r="DO146" s="91"/>
      <c r="DP146" s="91"/>
      <c r="DQ146" s="91"/>
      <c r="DR146" s="91"/>
      <c r="DS146" s="91"/>
      <c r="DT146" s="91"/>
      <c r="DU146" s="91"/>
      <c r="DV146" s="91"/>
      <c r="DW146" s="91"/>
      <c r="DX146" s="91"/>
      <c r="DY146" s="91"/>
      <c r="DZ146" s="91"/>
      <c r="EA146" s="91"/>
      <c r="EB146" s="91"/>
      <c r="EC146" s="91"/>
      <c r="ED146" s="91"/>
      <c r="EE146" s="91"/>
      <c r="EF146" s="91"/>
      <c r="EG146" s="91"/>
      <c r="EH146" s="91"/>
      <c r="EI146" s="91"/>
      <c r="EJ146" s="91"/>
      <c r="EK146" s="91"/>
      <c r="EL146" s="91"/>
      <c r="EM146" s="91"/>
      <c r="EN146" s="91"/>
      <c r="EO146" s="91"/>
      <c r="EP146" s="91"/>
      <c r="EQ146" s="91"/>
      <c r="ER146" s="91"/>
      <c r="ES146" s="91"/>
      <c r="ET146" s="91"/>
    </row>
    <row r="147" spans="3:150"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  <c r="BF147" s="91"/>
      <c r="BG147" s="91"/>
      <c r="BH147" s="91"/>
      <c r="BI147" s="91"/>
      <c r="BJ147" s="91"/>
      <c r="BK147" s="91"/>
      <c r="BL147" s="91"/>
      <c r="BM147" s="91"/>
      <c r="BN147" s="91"/>
      <c r="BO147" s="91"/>
      <c r="BP147" s="91"/>
      <c r="BQ147" s="91"/>
      <c r="BR147" s="91"/>
      <c r="BS147" s="91"/>
      <c r="BT147" s="91"/>
      <c r="BU147" s="91"/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  <c r="CR147" s="91"/>
      <c r="CS147" s="91"/>
      <c r="CT147" s="91"/>
      <c r="CU147" s="91"/>
      <c r="CV147" s="91"/>
      <c r="CW147" s="91"/>
      <c r="CX147" s="91"/>
      <c r="CY147" s="91"/>
      <c r="CZ147" s="91"/>
      <c r="DA147" s="91"/>
      <c r="DB147" s="91"/>
      <c r="DC147" s="91"/>
      <c r="DD147" s="91"/>
      <c r="DE147" s="91"/>
      <c r="DF147" s="91"/>
      <c r="DG147" s="91"/>
      <c r="DH147" s="91"/>
      <c r="DI147" s="91"/>
      <c r="DJ147" s="91"/>
      <c r="DK147" s="91"/>
      <c r="DL147" s="91"/>
      <c r="DM147" s="91"/>
      <c r="DN147" s="91"/>
      <c r="DO147" s="91"/>
      <c r="DP147" s="91"/>
      <c r="DQ147" s="91"/>
      <c r="DR147" s="91"/>
      <c r="DS147" s="91"/>
      <c r="DT147" s="91"/>
      <c r="DU147" s="91"/>
      <c r="DV147" s="91"/>
      <c r="DW147" s="91"/>
      <c r="DX147" s="91"/>
      <c r="DY147" s="91"/>
      <c r="DZ147" s="91"/>
      <c r="EA147" s="91"/>
      <c r="EB147" s="91"/>
      <c r="EC147" s="91"/>
      <c r="ED147" s="91"/>
      <c r="EE147" s="91"/>
      <c r="EF147" s="91"/>
      <c r="EG147" s="91"/>
      <c r="EH147" s="91"/>
      <c r="EI147" s="91"/>
      <c r="EJ147" s="91"/>
      <c r="EK147" s="91"/>
      <c r="EL147" s="91"/>
      <c r="EM147" s="91"/>
      <c r="EN147" s="91"/>
      <c r="EO147" s="91"/>
      <c r="EP147" s="91"/>
      <c r="EQ147" s="91"/>
      <c r="ER147" s="91"/>
      <c r="ES147" s="91"/>
      <c r="ET147" s="9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Life Insurance Pricing</vt:lpstr>
      <vt:lpstr>Life Tables</vt:lpstr>
      <vt:lpstr>Additional Charts</vt:lpstr>
      <vt:lpstr>Conclusion </vt:lpstr>
      <vt:lpstr>Ax</vt:lpstr>
      <vt:lpstr>äx</vt:lpstr>
      <vt:lpstr>Axm</vt:lpstr>
      <vt:lpstr>Axn</vt:lpstr>
      <vt:lpstr>äxn</vt:lpstr>
      <vt:lpstr>äy</vt:lpstr>
      <vt:lpstr>äyn</vt:lpstr>
      <vt:lpstr>b</vt:lpstr>
      <vt:lpstr>d</vt:lpstr>
      <vt:lpstr>dm</vt:lpstr>
      <vt:lpstr>i</vt:lpstr>
      <vt:lpstr>im</vt:lpstr>
      <vt:lpstr>m</vt:lpstr>
      <vt:lpstr>mEx</vt:lpstr>
      <vt:lpstr>mPx</vt:lpstr>
      <vt:lpstr>n</vt:lpstr>
      <vt:lpstr>nEx</vt:lpstr>
      <vt:lpstr>t</vt:lpstr>
      <vt:lpstr>tPx</vt:lpstr>
      <vt:lpstr>vm</vt:lpstr>
      <vt:lpstr>vn</vt:lpstr>
      <vt:lpstr>x</vt:lpstr>
      <vt:lpstr>xEy</vt:lpstr>
      <vt:lpstr>Y</vt:lpstr>
      <vt:lpstr>yEyn</vt:lpstr>
      <vt:lpstr>α12</vt:lpstr>
      <vt:lpstr>β12</vt:lpstr>
      <vt:lpstr>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 Family</dc:creator>
  <cp:lastModifiedBy>Drew Heber</cp:lastModifiedBy>
  <dcterms:created xsi:type="dcterms:W3CDTF">2013-02-15T23:11:31Z</dcterms:created>
  <dcterms:modified xsi:type="dcterms:W3CDTF">2013-05-31T22:21:25Z</dcterms:modified>
</cp:coreProperties>
</file>