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4EAEC42-B162-426C-BE20-CD12E8FC32EB}" xr6:coauthVersionLast="47" xr6:coauthVersionMax="47" xr10:uidLastSave="{00000000-0000-0000-0000-000000000000}"/>
  <bookViews>
    <workbookView xWindow="-108" yWindow="-108" windowWidth="23256" windowHeight="12456" xr2:uid="{E123DFDF-41E7-4503-B4AC-A725FA0C5974}"/>
  </bookViews>
  <sheets>
    <sheet name="anagrafica_aziendale" sheetId="1" r:id="rId1"/>
  </sheets>
  <definedNames>
    <definedName name="_xlnm._FilterDatabase" localSheetId="0" hidden="1">anagrafica_aziendale!$A$1:$W$46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1" l="1" a="1"/>
  <c r="O13" i="1" s="1"/>
  <c r="E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P39" i="1" l="1"/>
  <c r="P28" i="1"/>
  <c r="P40" i="1"/>
  <c r="P38" i="1"/>
  <c r="P37" i="1"/>
  <c r="P36" i="1"/>
  <c r="P35" i="1"/>
  <c r="P46" i="1"/>
  <c r="P34" i="1"/>
  <c r="P45" i="1"/>
  <c r="P33" i="1"/>
  <c r="P44" i="1"/>
  <c r="P32" i="1"/>
  <c r="P43" i="1"/>
  <c r="P31" i="1"/>
  <c r="P42" i="1"/>
  <c r="P30" i="1"/>
  <c r="P41" i="1"/>
  <c r="P29" i="1"/>
  <c r="P23" i="1"/>
  <c r="P24" i="1"/>
  <c r="P22" i="1"/>
  <c r="P21" i="1"/>
  <c r="Q14" i="1"/>
  <c r="Q15" i="1"/>
  <c r="Q16" i="1"/>
  <c r="Q17" i="1"/>
  <c r="R14" i="1"/>
  <c r="R15" i="1"/>
  <c r="R16" i="1"/>
  <c r="R17" i="1"/>
  <c r="T18" i="1"/>
  <c r="I30" i="1"/>
  <c r="I31" i="1" s="1"/>
  <c r="K30" i="1"/>
  <c r="K31" i="1" s="1"/>
  <c r="H30" i="1"/>
  <c r="H31" i="1" s="1"/>
  <c r="J25" i="1"/>
  <c r="L25" i="1" s="1"/>
  <c r="M25" i="1" s="1"/>
  <c r="J12" i="1"/>
  <c r="L12" i="1" s="1"/>
  <c r="M12" i="1" s="1"/>
  <c r="J24" i="1"/>
  <c r="L24" i="1" s="1"/>
  <c r="M24" i="1" s="1"/>
  <c r="J23" i="1"/>
  <c r="L23" i="1" s="1"/>
  <c r="M23" i="1" s="1"/>
  <c r="J21" i="1"/>
  <c r="L21" i="1" s="1"/>
  <c r="M21" i="1" s="1"/>
  <c r="J13" i="1"/>
  <c r="L13" i="1" s="1"/>
  <c r="M13" i="1" s="1"/>
  <c r="J11" i="1"/>
  <c r="L11" i="1" s="1"/>
  <c r="M11" i="1" s="1"/>
  <c r="J26" i="1"/>
  <c r="L26" i="1" s="1"/>
  <c r="M26" i="1" s="1"/>
  <c r="J14" i="1"/>
  <c r="L14" i="1" s="1"/>
  <c r="M14" i="1" s="1"/>
  <c r="J22" i="1"/>
  <c r="L22" i="1" s="1"/>
  <c r="M22" i="1" s="1"/>
  <c r="J10" i="1"/>
  <c r="L10" i="1" s="1"/>
  <c r="M10" i="1" s="1"/>
  <c r="J9" i="1"/>
  <c r="L9" i="1" s="1"/>
  <c r="M9" i="1" s="1"/>
  <c r="J20" i="1"/>
  <c r="L20" i="1" s="1"/>
  <c r="M20" i="1" s="1"/>
  <c r="J8" i="1"/>
  <c r="L8" i="1" s="1"/>
  <c r="J19" i="1"/>
  <c r="L19" i="1" s="1"/>
  <c r="M19" i="1" s="1"/>
  <c r="J7" i="1"/>
  <c r="L7" i="1" s="1"/>
  <c r="M7" i="1" s="1"/>
  <c r="J18" i="1"/>
  <c r="L18" i="1" s="1"/>
  <c r="M18" i="1" s="1"/>
  <c r="J6" i="1"/>
  <c r="L6" i="1" s="1"/>
  <c r="J29" i="1"/>
  <c r="L29" i="1" s="1"/>
  <c r="M29" i="1" s="1"/>
  <c r="J17" i="1"/>
  <c r="L17" i="1" s="1"/>
  <c r="M17" i="1" s="1"/>
  <c r="J5" i="1"/>
  <c r="L5" i="1" s="1"/>
  <c r="M5" i="1" s="1"/>
  <c r="J28" i="1"/>
  <c r="L28" i="1" s="1"/>
  <c r="M28" i="1" s="1"/>
  <c r="J16" i="1"/>
  <c r="L16" i="1" s="1"/>
  <c r="M16" i="1" s="1"/>
  <c r="J4" i="1"/>
  <c r="L4" i="1" s="1"/>
  <c r="J27" i="1"/>
  <c r="L27" i="1" s="1"/>
  <c r="M27" i="1" s="1"/>
  <c r="J15" i="1"/>
  <c r="L15" i="1" s="1"/>
  <c r="M15" i="1" s="1"/>
  <c r="J3" i="1"/>
  <c r="L3" i="1" s="1"/>
  <c r="M3" i="1" s="1"/>
  <c r="J2" i="1"/>
  <c r="L2" i="1" s="1"/>
  <c r="M6" i="1" l="1"/>
  <c r="P16" i="1"/>
  <c r="S16" i="1" s="1"/>
  <c r="M8" i="1"/>
  <c r="P17" i="1"/>
  <c r="S17" i="1" s="1"/>
  <c r="M4" i="1"/>
  <c r="P15" i="1"/>
  <c r="S15" i="1" s="1"/>
  <c r="M2" i="1"/>
  <c r="P14" i="1"/>
  <c r="S14" i="1" s="1"/>
  <c r="L30" i="1"/>
  <c r="L31" i="1" s="1"/>
  <c r="J30" i="1"/>
  <c r="J31" i="1" s="1"/>
  <c r="T17" i="1" l="1"/>
  <c r="U17" i="1" s="1"/>
  <c r="V17" i="1"/>
  <c r="T15" i="1"/>
  <c r="U15" i="1" s="1"/>
  <c r="V15" i="1"/>
  <c r="T16" i="1"/>
  <c r="U16" i="1" s="1"/>
  <c r="V16" i="1"/>
  <c r="T14" i="1"/>
  <c r="U14" i="1" s="1"/>
  <c r="V14" i="1"/>
  <c r="N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<sst xmlns="http://schemas.openxmlformats.org/spreadsheetml/2006/main" count="88" uniqueCount="59">
  <si>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</si>
  <si>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</si>
  <si>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</si>
  <si>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</si>
  <si>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</si>
  <si>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</si>
  <si>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</si>
  <si>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</si>
  <si>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</si>
  <si>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</si>
  <si>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</si>
  <si>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</si>
  <si>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</si>
  <si>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</si>
  <si>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</si>
  <si>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</si>
  <si>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</si>
  <si>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</si>
  <si>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</si>
  <si>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</si>
  <si>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</si>
  <si>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</si>
  <si>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</si>
  <si>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</si>
  <si>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</si>
  <si>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</si>
  <si>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</si>
  <si>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</si>
  <si>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</si>
  <si>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</si>
  <si>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</si>
  <si>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</si>
  <si>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</si>
  <si>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</si>
  <si>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</si>
  <si>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</si>
  <si>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</si>
  <si>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</si>
  <si>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</si>
  <si>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</si>
  <si>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</si>
  <si>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</si>
  <si>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</si>
  <si>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>Incentivo
x persona</t>
  </si>
  <si>
    <t>% Incentivo
x persona</t>
  </si>
  <si>
    <t>Media incentivo</t>
  </si>
  <si>
    <t>Premio</t>
  </si>
  <si>
    <t>Dipendenti</t>
  </si>
  <si>
    <t>Stip Medio</t>
  </si>
  <si>
    <t>Premio Medio</t>
  </si>
  <si>
    <t>&gt; Media</t>
  </si>
  <si>
    <t>&lt; Media</t>
  </si>
  <si>
    <t>Stip Full</t>
  </si>
  <si>
    <t>I Padroni!</t>
  </si>
  <si>
    <t>Gli Operai</t>
  </si>
  <si>
    <t>I colletti Bianchi</t>
  </si>
  <si>
    <t>I venditori</t>
  </si>
  <si>
    <t>età media</t>
  </si>
  <si>
    <t>I Padroni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</si>
</sst>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[$€-2]\ * #,##0.00_-;\-[$€-2]\ * #,##0.00_-;_-[$€-2]\ * &quot;-&quot;??_-"/>
    <numFmt numFmtId="166" formatCode="0.0%"/>
    <numFmt numFmtId="168" formatCode="_-* #,##0_-;\-* #,##0_-;_-* &quot;-&quot;??_-;_-@_-"/>
    <numFmt numFmtId="172" formatCode="_-* #,##0\ [$€-410]_-;\-* #,##0\ [$€-410]_-;_-* &quot;-&quot;??\ [$€-410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6" fontId="1" fillId="0" borderId="0" xfId="3" applyNumberFormat="1" applyFont="1"/>
    <xf numFmtId="0" fontId="1" fillId="2" borderId="1" xfId="0" applyFont="1" applyFill="1" applyBorder="1" applyAlignment="1">
      <alignment horizontal="center" wrapText="1"/>
    </xf>
    <xf numFmtId="10" fontId="1" fillId="2" borderId="1" xfId="3" applyNumberFormat="1" applyFont="1" applyFill="1" applyBorder="1" applyAlignment="1">
      <alignment horizontal="center" wrapText="1"/>
    </xf>
    <xf numFmtId="10" fontId="0" fillId="0" borderId="2" xfId="3" applyNumberFormat="1" applyFont="1" applyBorder="1"/>
    <xf numFmtId="10" fontId="1" fillId="0" borderId="3" xfId="3" applyNumberFormat="1" applyFont="1" applyFill="1" applyBorder="1"/>
    <xf numFmtId="10" fontId="1" fillId="0" borderId="0" xfId="3" applyNumberFormat="1" applyFont="1"/>
    <xf numFmtId="10" fontId="0" fillId="0" borderId="0" xfId="3" applyNumberFormat="1" applyFont="1"/>
    <xf numFmtId="0" fontId="3" fillId="3" borderId="1" xfId="0" applyFont="1" applyFill="1" applyBorder="1"/>
    <xf numFmtId="14" fontId="3" fillId="3" borderId="1" xfId="0" applyNumberFormat="1" applyFont="1" applyFill="1" applyBorder="1"/>
    <xf numFmtId="164" fontId="3" fillId="3" borderId="1" xfId="1" applyFont="1" applyFill="1" applyBorder="1"/>
    <xf numFmtId="0" fontId="0" fillId="3" borderId="1" xfId="0" applyFill="1" applyBorder="1"/>
    <xf numFmtId="10" fontId="0" fillId="3" borderId="2" xfId="3" applyNumberFormat="1" applyFont="1" applyFill="1" applyBorder="1"/>
    <xf numFmtId="10" fontId="0" fillId="0" borderId="0" xfId="0" applyNumberFormat="1"/>
    <xf numFmtId="0" fontId="1" fillId="0" borderId="0" xfId="0" applyFont="1"/>
    <xf numFmtId="43" fontId="0" fillId="0" borderId="0" xfId="2" applyFont="1"/>
    <xf numFmtId="168" fontId="0" fillId="0" borderId="0" xfId="2" applyNumberFormat="1" applyFont="1"/>
    <xf numFmtId="172" fontId="0" fillId="0" borderId="0" xfId="0" applyNumberFormat="1"/>
    <xf numFmtId="172" fontId="0" fillId="0" borderId="0" xfId="2" applyNumberFormat="1" applyFont="1"/>
    <xf numFmtId="172" fontId="0" fillId="0" borderId="2" xfId="0" applyNumberFormat="1" applyBorder="1"/>
    <xf numFmtId="172" fontId="0" fillId="3" borderId="2" xfId="0" applyNumberFormat="1" applyFill="1" applyBorder="1"/>
    <xf numFmtId="172" fontId="1" fillId="0" borderId="3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">
    <cellStyle name="Comma" xfId="2" builtinId="3"/>
    <cellStyle name="Euro" xfId="1" xr:uid="{05E7F11F-6F36-4D5E-B619-68835A6DDD65}"/>
    <cellStyle name="Normal" xfId="0" builtinId="0"/>
    <cellStyle name="Percent" xfId="3" builtinId="5"/>
  </cellStyles>
  <dxfs count="7"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Stip Medio x 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anagrafica_aziendale!$P$27</c:f>
              <c:strCache>
                <c:ptCount val="1"/>
                <c:pt idx="0">
                  <c:v>Stip Medio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anagrafica_aziendale!$O$28:$O$46</c:f>
              <c:numCache>
                <c:formatCode>General</c:formatCode>
                <c:ptCount val="19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43</c:v>
                </c:pt>
                <c:pt idx="14">
                  <c:v>46</c:v>
                </c:pt>
                <c:pt idx="15">
                  <c:v>53</c:v>
                </c:pt>
                <c:pt idx="16">
                  <c:v>55</c:v>
                </c:pt>
                <c:pt idx="17">
                  <c:v>62</c:v>
                </c:pt>
                <c:pt idx="18">
                  <c:v>66</c:v>
                </c:pt>
              </c:numCache>
            </c:numRef>
          </c:cat>
          <c:val>
            <c:numRef>
              <c:f>anagrafica_aziendale!$P$28:$P$46</c:f>
              <c:numCache>
                <c:formatCode>_-* #,##0_-;\-* #,##0_-;_-* "-"??_-;_-@_-</c:formatCode>
                <c:ptCount val="19"/>
                <c:pt idx="0">
                  <c:v>1230</c:v>
                </c:pt>
                <c:pt idx="1">
                  <c:v>1252</c:v>
                </c:pt>
                <c:pt idx="2">
                  <c:v>1342</c:v>
                </c:pt>
                <c:pt idx="3">
                  <c:v>1298.3333333333333</c:v>
                </c:pt>
                <c:pt idx="4">
                  <c:v>1414</c:v>
                </c:pt>
                <c:pt idx="5">
                  <c:v>1977</c:v>
                </c:pt>
                <c:pt idx="6">
                  <c:v>1300</c:v>
                </c:pt>
                <c:pt idx="7">
                  <c:v>1476</c:v>
                </c:pt>
                <c:pt idx="8">
                  <c:v>1476</c:v>
                </c:pt>
                <c:pt idx="9">
                  <c:v>1537</c:v>
                </c:pt>
                <c:pt idx="10">
                  <c:v>1545</c:v>
                </c:pt>
                <c:pt idx="11">
                  <c:v>1949</c:v>
                </c:pt>
                <c:pt idx="12">
                  <c:v>2209</c:v>
                </c:pt>
                <c:pt idx="13">
                  <c:v>2152</c:v>
                </c:pt>
                <c:pt idx="14">
                  <c:v>1599</c:v>
                </c:pt>
                <c:pt idx="15">
                  <c:v>3277</c:v>
                </c:pt>
                <c:pt idx="16">
                  <c:v>1670</c:v>
                </c:pt>
                <c:pt idx="17">
                  <c:v>1750</c:v>
                </c:pt>
                <c:pt idx="18">
                  <c:v>3680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8-4026-BEEC-6A817F5D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44415"/>
        <c:axId val="106243167"/>
      </c:lineChart>
      <c:catAx>
        <c:axId val="106244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243167"/>
        <c:crosses val="autoZero"/>
        <c:auto val="1"/>
        <c:lblAlgn val="ctr"/>
        <c:lblOffset val="100"/>
        <c:noMultiLvlLbl val="0"/>
      </c:catAx>
      <c:valAx>
        <c:axId val="1062431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2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211667</xdr:colOff>
      <xdr:row>27</xdr:row>
      <xdr:rowOff>21167</xdr:rowOff>
    </xdr:from>
    <xdr:to>
      <xdr:col>22</xdr:col>
      <xdr:colOff>558800</xdr:colOff>
      <xdr:row>41</xdr:row>
      <xdr:rowOff>156634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F3EAC-1F90-CACE-F7D5-558E8E948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W46"/>
  <sheetViews>
    <sheetView tabSelected="1" topLeftCell="E1" zoomScale="90" zoomScaleNormal="90" workbookViewId="0">
      <pane ySplit="1" topLeftCell="A2" activePane="bottomLeft" state="frozen"/>
      <selection pane="bottomLeft" activeCell="S48" sqref="S48"/>
    </sheetView>
  </sheetViews>
  <sheetFormatPr defaultColWidth="9.109375" defaultRowHeight="14.4" x14ac:dyDescent="0.3"/>
  <cols>
    <col min="1" max="1" width="14.5546875" bestFit="1" customWidth="1"/>
    <col min="2" max="2" width="11.6640625" bestFit="1" customWidth="1"/>
    <col min="3" max="3" width="14" bestFit="1" customWidth="1"/>
    <col min="4" max="4" width="16.77734375" bestFit="1" customWidth="1"/>
    <col min="5" max="5" width="14" customWidth="1"/>
    <col min="6" max="6" width="5.88671875" customWidth="1"/>
    <col min="7" max="7" width="10.88671875" bestFit="1" customWidth="1"/>
    <col min="8" max="12" width="13.77734375" customWidth="1"/>
    <col min="13" max="13" width="13.77734375" style="19" customWidth="1"/>
    <col min="15" max="15" width="15.88671875" bestFit="1" customWidth="1"/>
    <col min="16" max="16" width="11.5546875" bestFit="1" customWidth="1"/>
    <col min="17" max="17" width="10.88671875" bestFit="1" customWidth="1"/>
    <col min="18" max="18" width="11.5546875" bestFit="1" customWidth="1"/>
    <col min="19" max="19" width="13.6640625" bestFit="1" customWidth="1"/>
    <col min="20" max="21" width="8.109375" bestFit="1" customWidth="1"/>
    <col min="23" max="23" width="14.77734375" bestFit="1" customWidth="1"/>
  </cols>
  <sheetData>
    <row r="1" spans="1:23" ht="28.8" x14ac:dyDescent="0.3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41</v>
      </c>
      <c r="K1" s="11" t="s">
        <v>42</v>
      </c>
      <c r="L1" s="14" t="s">
        <v>43</v>
      </c>
      <c r="M1" s="15" t="s">
        <v>44</v>
      </c>
    </row>
    <row r="2" spans="1:23" x14ac:dyDescent="0.3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0">
        <f ca="1">+IF(G2&gt;=10,100,0)</f>
        <v>0</v>
      </c>
      <c r="I2" s="10">
        <f>+IF(D2="produzione",100,0)</f>
        <v>100</v>
      </c>
      <c r="J2" s="10">
        <f ca="1">+IF(AND(D2="amministrazione",G2&gt;=10),100,0)</f>
        <v>0</v>
      </c>
      <c r="K2" s="10">
        <f>+IF(OR(D2="Direzione",D2="Commerciale"),100,0)</f>
        <v>0</v>
      </c>
      <c r="L2" s="10">
        <f ca="1">+SUM(H2:K2)</f>
        <v>100</v>
      </c>
      <c r="M2" s="16">
        <f ca="1">+L2/E2</f>
        <v>5.9665871121718374E-2</v>
      </c>
    </row>
    <row r="3" spans="1:23" x14ac:dyDescent="0.3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  <c r="H3" s="10">
        <f t="shared" ref="H3:H29" ca="1" si="2">+IF(G3&gt;=10,100,0)</f>
        <v>0</v>
      </c>
      <c r="I3" s="10">
        <f t="shared" ref="I3:I29" si="3">+IF(D3="produzione",100,0)</f>
        <v>100</v>
      </c>
      <c r="J3" s="10">
        <f t="shared" ref="J3:J29" ca="1" si="4">+IF(AND(D3="amministrazione",G3&gt;=10),100,0)</f>
        <v>0</v>
      </c>
      <c r="K3" s="10">
        <f t="shared" ref="K3:K29" si="5">+IF(OR(D3="Direzione",D3="Commerciale"),100,0)</f>
        <v>0</v>
      </c>
      <c r="L3" s="10">
        <f t="shared" ref="L3:L29" ca="1" si="6">+SUM(H3:K3)</f>
        <v>100</v>
      </c>
      <c r="M3" s="16">
        <f t="shared" ref="M3:M29" ca="1" si="7">+L3/E3</f>
        <v>7.9872204472843447E-2</v>
      </c>
    </row>
    <row r="4" spans="1:23" x14ac:dyDescent="0.3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  <c r="H4" s="10">
        <f t="shared" ca="1" si="2"/>
        <v>100</v>
      </c>
      <c r="I4" s="10">
        <f t="shared" si="3"/>
        <v>0</v>
      </c>
      <c r="J4" s="10">
        <f t="shared" ca="1" si="4"/>
        <v>100</v>
      </c>
      <c r="K4" s="10">
        <f t="shared" si="5"/>
        <v>0</v>
      </c>
      <c r="L4" s="10">
        <f t="shared" ca="1" si="6"/>
        <v>200</v>
      </c>
      <c r="M4" s="16">
        <f t="shared" ca="1" si="7"/>
        <v>0.12121212121212122</v>
      </c>
    </row>
    <row r="5" spans="1:23" x14ac:dyDescent="0.3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3</v>
      </c>
      <c r="H5" s="31">
        <f t="shared" ca="1" si="2"/>
        <v>0</v>
      </c>
      <c r="I5" s="31">
        <f t="shared" si="3"/>
        <v>100</v>
      </c>
      <c r="J5" s="31">
        <f t="shared" ca="1" si="4"/>
        <v>0</v>
      </c>
      <c r="K5" s="31">
        <f t="shared" si="5"/>
        <v>0</v>
      </c>
      <c r="L5" s="31">
        <f t="shared" ca="1" si="6"/>
        <v>100</v>
      </c>
      <c r="M5" s="16">
        <f t="shared" ca="1" si="7"/>
        <v>0.08</v>
      </c>
    </row>
    <row r="6" spans="1:23" x14ac:dyDescent="0.3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31">
        <f t="shared" ca="1" si="2"/>
        <v>100</v>
      </c>
      <c r="I6" s="31">
        <f t="shared" si="3"/>
        <v>0</v>
      </c>
      <c r="J6" s="31">
        <f t="shared" ca="1" si="4"/>
        <v>0</v>
      </c>
      <c r="K6" s="31">
        <f t="shared" si="5"/>
        <v>100</v>
      </c>
      <c r="L6" s="31">
        <f t="shared" ca="1" si="6"/>
        <v>200</v>
      </c>
      <c r="M6" s="16">
        <f t="shared" ca="1" si="7"/>
        <v>5.434782608695652E-2</v>
      </c>
    </row>
    <row r="7" spans="1:23" x14ac:dyDescent="0.3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  <c r="H7" s="31">
        <f t="shared" ca="1" si="2"/>
        <v>100</v>
      </c>
      <c r="I7" s="31">
        <f t="shared" si="3"/>
        <v>100</v>
      </c>
      <c r="J7" s="31">
        <f t="shared" ca="1" si="4"/>
        <v>0</v>
      </c>
      <c r="K7" s="31">
        <f t="shared" si="5"/>
        <v>0</v>
      </c>
      <c r="L7" s="31">
        <f t="shared" ca="1" si="6"/>
        <v>200</v>
      </c>
      <c r="M7" s="16">
        <f t="shared" ca="1" si="7"/>
        <v>0.12322858903265557</v>
      </c>
    </row>
    <row r="8" spans="1:23" x14ac:dyDescent="0.3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12</v>
      </c>
      <c r="H8" s="31">
        <f t="shared" ca="1" si="2"/>
        <v>100</v>
      </c>
      <c r="I8" s="31">
        <f t="shared" si="3"/>
        <v>0</v>
      </c>
      <c r="J8" s="31">
        <f t="shared" ca="1" si="4"/>
        <v>0</v>
      </c>
      <c r="K8" s="31">
        <f t="shared" si="5"/>
        <v>100</v>
      </c>
      <c r="L8" s="31">
        <f t="shared" ca="1" si="6"/>
        <v>200</v>
      </c>
      <c r="M8" s="16">
        <f t="shared" ca="1" si="7"/>
        <v>7.7399380804953566E-2</v>
      </c>
    </row>
    <row r="9" spans="1:23" x14ac:dyDescent="0.3">
      <c r="A9" s="20" t="s">
        <v>18</v>
      </c>
      <c r="B9" s="21">
        <v>34399</v>
      </c>
      <c r="C9" s="21">
        <v>43022</v>
      </c>
      <c r="D9" s="20" t="s">
        <v>0</v>
      </c>
      <c r="E9" s="22">
        <v>1280</v>
      </c>
      <c r="F9" s="23">
        <f t="shared" ca="1" si="0"/>
        <v>28</v>
      </c>
      <c r="G9" s="23">
        <f t="shared" ca="1" si="1"/>
        <v>5</v>
      </c>
      <c r="H9" s="32">
        <f t="shared" ca="1" si="2"/>
        <v>0</v>
      </c>
      <c r="I9" s="32">
        <f t="shared" si="3"/>
        <v>0</v>
      </c>
      <c r="J9" s="32">
        <f t="shared" ca="1" si="4"/>
        <v>0</v>
      </c>
      <c r="K9" s="32">
        <f t="shared" si="5"/>
        <v>0</v>
      </c>
      <c r="L9" s="32">
        <f t="shared" ca="1" si="6"/>
        <v>0</v>
      </c>
      <c r="M9" s="24">
        <f t="shared" ca="1" si="7"/>
        <v>0</v>
      </c>
    </row>
    <row r="10" spans="1:23" x14ac:dyDescent="0.3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31">
        <f t="shared" ca="1" si="2"/>
        <v>100</v>
      </c>
      <c r="I10" s="31">
        <f t="shared" si="3"/>
        <v>100</v>
      </c>
      <c r="J10" s="31">
        <f t="shared" ca="1" si="4"/>
        <v>0</v>
      </c>
      <c r="K10" s="31">
        <f t="shared" si="5"/>
        <v>0</v>
      </c>
      <c r="L10" s="31">
        <f t="shared" ca="1" si="6"/>
        <v>200</v>
      </c>
      <c r="M10" s="16">
        <f t="shared" ca="1" si="7"/>
        <v>0.11428571428571428</v>
      </c>
    </row>
    <row r="11" spans="1:23" x14ac:dyDescent="0.3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  <c r="H11" s="31">
        <f t="shared" ca="1" si="2"/>
        <v>100</v>
      </c>
      <c r="I11" s="31">
        <f t="shared" si="3"/>
        <v>100</v>
      </c>
      <c r="J11" s="31">
        <f t="shared" ca="1" si="4"/>
        <v>0</v>
      </c>
      <c r="K11" s="31">
        <f t="shared" si="5"/>
        <v>0</v>
      </c>
      <c r="L11" s="31">
        <f t="shared" ca="1" si="6"/>
        <v>200</v>
      </c>
      <c r="M11" s="16">
        <f t="shared" ca="1" si="7"/>
        <v>0.13550135501355012</v>
      </c>
      <c r="N11" s="25">
        <f ca="1">+AVERAGE(M2:M29)</f>
        <v>8.6321185388119295E-2</v>
      </c>
      <c r="O11" t="s">
        <v>45</v>
      </c>
    </row>
    <row r="12" spans="1:23" x14ac:dyDescent="0.3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31">
        <f t="shared" ca="1" si="2"/>
        <v>100</v>
      </c>
      <c r="I12" s="31">
        <f t="shared" si="3"/>
        <v>0</v>
      </c>
      <c r="J12" s="31">
        <f t="shared" ca="1" si="4"/>
        <v>0</v>
      </c>
      <c r="K12" s="31">
        <f t="shared" si="5"/>
        <v>100</v>
      </c>
      <c r="L12" s="31">
        <f t="shared" ca="1" si="6"/>
        <v>200</v>
      </c>
      <c r="M12" s="16">
        <f t="shared" ca="1" si="7"/>
        <v>6.1031431187061336E-2</v>
      </c>
    </row>
    <row r="13" spans="1:23" x14ac:dyDescent="0.3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  <c r="H13" s="31">
        <f t="shared" ca="1" si="2"/>
        <v>100</v>
      </c>
      <c r="I13" s="31">
        <f t="shared" si="3"/>
        <v>100</v>
      </c>
      <c r="J13" s="31">
        <f t="shared" ca="1" si="4"/>
        <v>0</v>
      </c>
      <c r="K13" s="31">
        <f t="shared" si="5"/>
        <v>0</v>
      </c>
      <c r="L13" s="31">
        <f t="shared" ca="1" si="6"/>
        <v>200</v>
      </c>
      <c r="M13" s="16">
        <f t="shared" ca="1" si="7"/>
        <v>0.11976047904191617</v>
      </c>
      <c r="O13" s="26" t="str" cm="1">
        <f t="array" ref="O13:O18">+_xlfn.UNIQUE(D:D)</f>
        <v>Settore</v>
      </c>
      <c r="P13" s="26" t="s">
        <v>46</v>
      </c>
      <c r="Q13" s="26" t="s">
        <v>47</v>
      </c>
      <c r="R13" s="26" t="s">
        <v>48</v>
      </c>
      <c r="S13" s="26" t="s">
        <v>49</v>
      </c>
      <c r="T13" s="26" t="s">
        <v>50</v>
      </c>
      <c r="U13" s="26" t="s">
        <v>51</v>
      </c>
      <c r="V13" s="26" t="s">
        <v>52</v>
      </c>
    </row>
    <row r="14" spans="1:23" x14ac:dyDescent="0.3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5</v>
      </c>
      <c r="H14" s="31">
        <f t="shared" ca="1" si="2"/>
        <v>0</v>
      </c>
      <c r="I14" s="31">
        <f t="shared" si="3"/>
        <v>100</v>
      </c>
      <c r="J14" s="31">
        <f t="shared" ca="1" si="4"/>
        <v>0</v>
      </c>
      <c r="K14" s="31">
        <f t="shared" si="5"/>
        <v>0</v>
      </c>
      <c r="L14" s="31">
        <f t="shared" ca="1" si="6"/>
        <v>100</v>
      </c>
      <c r="M14" s="16">
        <f t="shared" ca="1" si="7"/>
        <v>7.4626865671641784E-2</v>
      </c>
      <c r="O14" t="str">
        <v>Produzione</v>
      </c>
      <c r="P14" s="29">
        <f ca="1">+SUMIF(D:D,O14,L:L)</f>
        <v>2500</v>
      </c>
      <c r="Q14">
        <f>+COUNTIF(D:D,O14)</f>
        <v>18</v>
      </c>
      <c r="R14" s="29">
        <f>+AVERAGEIF(D:D,O14,E:E)</f>
        <v>1463.1666666666667</v>
      </c>
      <c r="S14" s="30">
        <f ca="1">+P14/Q14</f>
        <v>138.88888888888889</v>
      </c>
      <c r="T14">
        <f ca="1">+COUNTIFS(D:D,O14,L:L,"&gt;"&amp;S14)</f>
        <v>7</v>
      </c>
      <c r="U14">
        <f ca="1">+Q14-T14</f>
        <v>11</v>
      </c>
      <c r="V14" s="29">
        <f ca="1">+R14+S14</f>
        <v>1602.0555555555557</v>
      </c>
      <c r="W14" t="s">
        <v>54</v>
      </c>
    </row>
    <row r="15" spans="1:23" x14ac:dyDescent="0.3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  <c r="H15" s="31">
        <f t="shared" ca="1" si="2"/>
        <v>100</v>
      </c>
      <c r="I15" s="31">
        <f t="shared" si="3"/>
        <v>0</v>
      </c>
      <c r="J15" s="31">
        <f t="shared" ca="1" si="4"/>
        <v>100</v>
      </c>
      <c r="K15" s="31">
        <f t="shared" si="5"/>
        <v>0</v>
      </c>
      <c r="L15" s="31">
        <f t="shared" ca="1" si="6"/>
        <v>200</v>
      </c>
      <c r="M15" s="16">
        <f t="shared" ca="1" si="7"/>
        <v>0.12507817385866166</v>
      </c>
      <c r="O15" t="str">
        <v>Amministrazione</v>
      </c>
      <c r="P15" s="29">
        <f t="shared" ref="P15:P17" ca="1" si="8">+SUMIF(D:D,O15,L:L)</f>
        <v>600</v>
      </c>
      <c r="Q15">
        <f t="shared" ref="Q15:Q17" si="9">+COUNTIF(D:D,O15)</f>
        <v>5</v>
      </c>
      <c r="R15" s="29">
        <f t="shared" ref="R15:R17" si="10">+AVERAGEIF(D:D,O15,E:E)</f>
        <v>1486.2</v>
      </c>
      <c r="S15" s="30">
        <f t="shared" ref="S15:S17" ca="1" si="11">+P15/Q15</f>
        <v>120</v>
      </c>
      <c r="T15">
        <f t="shared" ref="T15:T17" ca="1" si="12">+COUNTIFS(D:D,O15,L:L,"&gt;"&amp;S15)</f>
        <v>3</v>
      </c>
      <c r="U15">
        <f t="shared" ref="U15:U17" ca="1" si="13">+Q15-T15</f>
        <v>2</v>
      </c>
      <c r="V15" s="29">
        <f t="shared" ref="V15:V17" ca="1" si="14">+R15+S15</f>
        <v>1606.2</v>
      </c>
      <c r="W15" t="s">
        <v>55</v>
      </c>
    </row>
    <row r="16" spans="1:23" x14ac:dyDescent="0.3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  <c r="H16" s="31">
        <f t="shared" ca="1" si="2"/>
        <v>0</v>
      </c>
      <c r="I16" s="31">
        <f t="shared" si="3"/>
        <v>100</v>
      </c>
      <c r="J16" s="31">
        <f t="shared" ca="1" si="4"/>
        <v>0</v>
      </c>
      <c r="K16" s="31">
        <f t="shared" si="5"/>
        <v>0</v>
      </c>
      <c r="L16" s="31">
        <f t="shared" ca="1" si="6"/>
        <v>100</v>
      </c>
      <c r="M16" s="16">
        <f t="shared" ca="1" si="7"/>
        <v>7.0721357850070721E-2</v>
      </c>
      <c r="O16" t="str">
        <v>Direzione</v>
      </c>
      <c r="P16" s="29">
        <f t="shared" ca="1" si="8"/>
        <v>400</v>
      </c>
      <c r="Q16">
        <f t="shared" si="9"/>
        <v>2</v>
      </c>
      <c r="R16" s="29">
        <f t="shared" si="10"/>
        <v>3478.5</v>
      </c>
      <c r="S16" s="30">
        <f t="shared" ca="1" si="11"/>
        <v>200</v>
      </c>
      <c r="T16">
        <f t="shared" ca="1" si="12"/>
        <v>0</v>
      </c>
      <c r="U16">
        <f t="shared" ca="1" si="13"/>
        <v>2</v>
      </c>
      <c r="V16" s="29">
        <f t="shared" ca="1" si="14"/>
        <v>3678.5</v>
      </c>
      <c r="W16" t="s">
        <v>53</v>
      </c>
    </row>
    <row r="17" spans="1:23" x14ac:dyDescent="0.3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  <c r="H17" s="31">
        <f t="shared" ca="1" si="2"/>
        <v>100</v>
      </c>
      <c r="I17" s="31">
        <f t="shared" si="3"/>
        <v>0</v>
      </c>
      <c r="J17" s="31">
        <f t="shared" ca="1" si="4"/>
        <v>100</v>
      </c>
      <c r="K17" s="31">
        <f t="shared" si="5"/>
        <v>0</v>
      </c>
      <c r="L17" s="31">
        <f t="shared" ca="1" si="6"/>
        <v>200</v>
      </c>
      <c r="M17" s="16">
        <f t="shared" ca="1" si="7"/>
        <v>0.13012361743656473</v>
      </c>
      <c r="O17" t="str">
        <v>Commerciale</v>
      </c>
      <c r="P17" s="29">
        <f t="shared" ca="1" si="8"/>
        <v>600</v>
      </c>
      <c r="Q17">
        <f t="shared" si="9"/>
        <v>3</v>
      </c>
      <c r="R17" s="29">
        <f t="shared" si="10"/>
        <v>2542.3333333333335</v>
      </c>
      <c r="S17" s="30">
        <f t="shared" ca="1" si="11"/>
        <v>200</v>
      </c>
      <c r="T17">
        <f t="shared" ca="1" si="12"/>
        <v>0</v>
      </c>
      <c r="U17">
        <f t="shared" ca="1" si="13"/>
        <v>3</v>
      </c>
      <c r="V17" s="29">
        <f t="shared" ca="1" si="14"/>
        <v>2742.3333333333335</v>
      </c>
      <c r="W17" t="s">
        <v>56</v>
      </c>
    </row>
    <row r="18" spans="1:23" x14ac:dyDescent="0.3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  <c r="H18" s="31">
        <f t="shared" ca="1" si="2"/>
        <v>100</v>
      </c>
      <c r="I18" s="31">
        <f t="shared" si="3"/>
        <v>100</v>
      </c>
      <c r="J18" s="31">
        <f t="shared" ca="1" si="4"/>
        <v>0</v>
      </c>
      <c r="K18" s="31">
        <f t="shared" si="5"/>
        <v>0</v>
      </c>
      <c r="L18" s="31">
        <f t="shared" ca="1" si="6"/>
        <v>200</v>
      </c>
      <c r="M18" s="16">
        <f t="shared" ca="1" si="7"/>
        <v>9.2936802973977689E-2</v>
      </c>
      <c r="O18">
        <v>0</v>
      </c>
      <c r="T18">
        <f t="shared" ref="T15:T18" si="15">+COUNTIFS(D:D,O18,L:L,"=&gt;S14")</f>
        <v>0</v>
      </c>
    </row>
    <row r="19" spans="1:23" x14ac:dyDescent="0.3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  <c r="H19" s="31">
        <f t="shared" ca="1" si="2"/>
        <v>0</v>
      </c>
      <c r="I19" s="31">
        <f t="shared" si="3"/>
        <v>100</v>
      </c>
      <c r="J19" s="31">
        <f t="shared" ca="1" si="4"/>
        <v>0</v>
      </c>
      <c r="K19" s="31">
        <f t="shared" si="5"/>
        <v>0</v>
      </c>
      <c r="L19" s="31">
        <f t="shared" ca="1" si="6"/>
        <v>100</v>
      </c>
      <c r="M19" s="16">
        <f t="shared" ca="1" si="7"/>
        <v>0.08</v>
      </c>
    </row>
    <row r="20" spans="1:23" x14ac:dyDescent="0.3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31">
        <f t="shared" ca="1" si="2"/>
        <v>0</v>
      </c>
      <c r="I20" s="31">
        <f t="shared" si="3"/>
        <v>100</v>
      </c>
      <c r="J20" s="31">
        <f t="shared" ca="1" si="4"/>
        <v>0</v>
      </c>
      <c r="K20" s="31">
        <f t="shared" si="5"/>
        <v>0</v>
      </c>
      <c r="L20" s="31">
        <f t="shared" ca="1" si="6"/>
        <v>100</v>
      </c>
      <c r="M20" s="16">
        <f t="shared" ca="1" si="7"/>
        <v>7.2992700729927001E-2</v>
      </c>
      <c r="P20" s="26" t="s">
        <v>57</v>
      </c>
    </row>
    <row r="21" spans="1:23" x14ac:dyDescent="0.3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31">
        <f t="shared" ca="1" si="2"/>
        <v>0</v>
      </c>
      <c r="I21" s="31">
        <f t="shared" si="3"/>
        <v>100</v>
      </c>
      <c r="J21" s="31">
        <f t="shared" ca="1" si="4"/>
        <v>0</v>
      </c>
      <c r="K21" s="31">
        <f t="shared" si="5"/>
        <v>0</v>
      </c>
      <c r="L21" s="31">
        <f t="shared" ca="1" si="6"/>
        <v>100</v>
      </c>
      <c r="M21" s="16">
        <f t="shared" ca="1" si="7"/>
        <v>7.6335877862595422E-2</v>
      </c>
      <c r="O21" t="s">
        <v>54</v>
      </c>
      <c r="P21" s="27">
        <f ca="1">+AVERAGEIF(D:D,O14,F:F)</f>
        <v>34.666666666666664</v>
      </c>
    </row>
    <row r="22" spans="1:23" x14ac:dyDescent="0.3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  <c r="H22" s="31">
        <f t="shared" ca="1" si="2"/>
        <v>0</v>
      </c>
      <c r="I22" s="31">
        <f t="shared" si="3"/>
        <v>100</v>
      </c>
      <c r="J22" s="31">
        <f t="shared" ca="1" si="4"/>
        <v>0</v>
      </c>
      <c r="K22" s="31">
        <f t="shared" si="5"/>
        <v>0</v>
      </c>
      <c r="L22" s="31">
        <f t="shared" ca="1" si="6"/>
        <v>100</v>
      </c>
      <c r="M22" s="16">
        <f t="shared" ca="1" si="7"/>
        <v>8.1300813008130079E-2</v>
      </c>
      <c r="O22" t="s">
        <v>55</v>
      </c>
      <c r="P22" s="27">
        <f t="shared" ref="P22:P24" ca="1" si="16">+AVERAGEIF(D:D,O15,F:F)</f>
        <v>35.4</v>
      </c>
    </row>
    <row r="23" spans="1:23" x14ac:dyDescent="0.3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  <c r="H23" s="31">
        <f t="shared" ca="1" si="2"/>
        <v>100</v>
      </c>
      <c r="I23" s="31">
        <f t="shared" si="3"/>
        <v>0</v>
      </c>
      <c r="J23" s="31">
        <f t="shared" ca="1" si="4"/>
        <v>0</v>
      </c>
      <c r="K23" s="31">
        <f t="shared" si="5"/>
        <v>100</v>
      </c>
      <c r="L23" s="31">
        <f t="shared" ca="1" si="6"/>
        <v>200</v>
      </c>
      <c r="M23" s="16">
        <f t="shared" ca="1" si="7"/>
        <v>7.2254335260115612E-2</v>
      </c>
      <c r="O23" t="s">
        <v>58</v>
      </c>
      <c r="P23" s="27">
        <f t="shared" ca="1" si="16"/>
        <v>59.5</v>
      </c>
    </row>
    <row r="24" spans="1:23" x14ac:dyDescent="0.3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  <c r="H24" s="31">
        <f t="shared" ca="1" si="2"/>
        <v>100</v>
      </c>
      <c r="I24" s="31">
        <f t="shared" si="3"/>
        <v>0</v>
      </c>
      <c r="J24" s="31">
        <f t="shared" ca="1" si="4"/>
        <v>0</v>
      </c>
      <c r="K24" s="31">
        <f t="shared" si="5"/>
        <v>100</v>
      </c>
      <c r="L24" s="31">
        <f t="shared" ca="1" si="6"/>
        <v>200</v>
      </c>
      <c r="M24" s="16">
        <f t="shared" ca="1" si="7"/>
        <v>8.7912087912087919E-2</v>
      </c>
      <c r="O24" t="s">
        <v>56</v>
      </c>
      <c r="P24" s="27">
        <f t="shared" ca="1" si="16"/>
        <v>35.666666666666664</v>
      </c>
    </row>
    <row r="25" spans="1:23" x14ac:dyDescent="0.3">
      <c r="A25" s="20" t="s">
        <v>34</v>
      </c>
      <c r="B25" s="21">
        <v>34362</v>
      </c>
      <c r="C25" s="21">
        <v>42740</v>
      </c>
      <c r="D25" s="20" t="s">
        <v>0</v>
      </c>
      <c r="E25" s="22">
        <v>1365</v>
      </c>
      <c r="F25" s="23">
        <f t="shared" ca="1" si="0"/>
        <v>28</v>
      </c>
      <c r="G25" s="23">
        <f t="shared" ca="1" si="1"/>
        <v>6</v>
      </c>
      <c r="H25" s="32">
        <f t="shared" ca="1" si="2"/>
        <v>0</v>
      </c>
      <c r="I25" s="32">
        <f t="shared" si="3"/>
        <v>0</v>
      </c>
      <c r="J25" s="32">
        <f t="shared" ca="1" si="4"/>
        <v>0</v>
      </c>
      <c r="K25" s="32">
        <f t="shared" si="5"/>
        <v>0</v>
      </c>
      <c r="L25" s="32">
        <f t="shared" ca="1" si="6"/>
        <v>0</v>
      </c>
      <c r="M25" s="24">
        <f t="shared" ca="1" si="7"/>
        <v>0</v>
      </c>
    </row>
    <row r="26" spans="1:23" x14ac:dyDescent="0.3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  <c r="H26" s="31">
        <f t="shared" ca="1" si="2"/>
        <v>100</v>
      </c>
      <c r="I26" s="31">
        <f t="shared" si="3"/>
        <v>100</v>
      </c>
      <c r="J26" s="31">
        <f t="shared" ca="1" si="4"/>
        <v>0</v>
      </c>
      <c r="K26" s="31">
        <f t="shared" si="5"/>
        <v>0</v>
      </c>
      <c r="L26" s="31">
        <f t="shared" ca="1" si="6"/>
        <v>200</v>
      </c>
      <c r="M26" s="16">
        <f t="shared" ca="1" si="7"/>
        <v>0.14144271570014144</v>
      </c>
    </row>
    <row r="27" spans="1:23" x14ac:dyDescent="0.3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31">
        <f t="shared" ca="1" si="2"/>
        <v>0</v>
      </c>
      <c r="I27" s="31">
        <f t="shared" si="3"/>
        <v>100</v>
      </c>
      <c r="J27" s="31">
        <f t="shared" ca="1" si="4"/>
        <v>0</v>
      </c>
      <c r="K27" s="31">
        <f t="shared" si="5"/>
        <v>0</v>
      </c>
      <c r="L27" s="31">
        <f t="shared" ca="1" si="6"/>
        <v>100</v>
      </c>
      <c r="M27" s="16">
        <f t="shared" ca="1" si="7"/>
        <v>7.0721357850070721E-2</v>
      </c>
      <c r="O27" s="35" t="s">
        <v>6</v>
      </c>
      <c r="P27" s="26" t="s">
        <v>48</v>
      </c>
    </row>
    <row r="28" spans="1:23" x14ac:dyDescent="0.3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31">
        <f t="shared" ca="1" si="2"/>
        <v>100</v>
      </c>
      <c r="I28" s="31">
        <f t="shared" si="3"/>
        <v>100</v>
      </c>
      <c r="J28" s="31">
        <f t="shared" ca="1" si="4"/>
        <v>0</v>
      </c>
      <c r="K28" s="31">
        <f t="shared" si="5"/>
        <v>0</v>
      </c>
      <c r="L28" s="31">
        <f t="shared" ca="1" si="6"/>
        <v>200</v>
      </c>
      <c r="M28" s="16">
        <f t="shared" ca="1" si="7"/>
        <v>0.13550135501355012</v>
      </c>
      <c r="O28" s="34">
        <v>23</v>
      </c>
      <c r="P28" s="28">
        <f ca="1">+AVERAGEIF(F:F,O28,E:E)</f>
        <v>1230</v>
      </c>
    </row>
    <row r="29" spans="1:23" x14ac:dyDescent="0.3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31">
        <f t="shared" ca="1" si="2"/>
        <v>0</v>
      </c>
      <c r="I29" s="31">
        <f t="shared" si="3"/>
        <v>100</v>
      </c>
      <c r="J29" s="31">
        <f t="shared" ca="1" si="4"/>
        <v>0</v>
      </c>
      <c r="K29" s="31">
        <f t="shared" si="5"/>
        <v>0</v>
      </c>
      <c r="L29" s="31">
        <f t="shared" ca="1" si="6"/>
        <v>100</v>
      </c>
      <c r="M29" s="16">
        <f t="shared" ca="1" si="7"/>
        <v>7.874015748031496E-2</v>
      </c>
      <c r="O29" s="34">
        <v>25</v>
      </c>
      <c r="P29" s="28">
        <f t="shared" ref="P29:P46" ca="1" si="17">+AVERAGEIF(F:F,O29,E:E)</f>
        <v>1252</v>
      </c>
    </row>
    <row r="30" spans="1:23" x14ac:dyDescent="0.3">
      <c r="E30" s="12">
        <f>SUM(E2:E29)</f>
        <v>48352</v>
      </c>
      <c r="H30" s="33">
        <f t="shared" ref="H30:J30" ca="1" si="18">SUM(H2:H29)</f>
        <v>1500</v>
      </c>
      <c r="I30" s="33">
        <f t="shared" si="18"/>
        <v>1800</v>
      </c>
      <c r="J30" s="33">
        <f t="shared" ca="1" si="18"/>
        <v>300</v>
      </c>
      <c r="K30" s="33">
        <f>SUM(K2:K29)</f>
        <v>500</v>
      </c>
      <c r="L30" s="33">
        <f ca="1">SUM(L2:L29)</f>
        <v>4100</v>
      </c>
      <c r="M30" s="17"/>
      <c r="O30" s="34">
        <v>27</v>
      </c>
      <c r="P30" s="28">
        <f t="shared" ca="1" si="17"/>
        <v>1342</v>
      </c>
    </row>
    <row r="31" spans="1:23" x14ac:dyDescent="0.3">
      <c r="H31" s="13">
        <f ca="1">+H30/$E$30</f>
        <v>3.1022501654533421E-2</v>
      </c>
      <c r="I31" s="13">
        <f t="shared" ref="I31:L31" si="19">+I30/$E$30</f>
        <v>3.7227001985440107E-2</v>
      </c>
      <c r="J31" s="13">
        <f t="shared" ca="1" si="19"/>
        <v>6.2045003309066839E-3</v>
      </c>
      <c r="K31" s="13">
        <f t="shared" si="19"/>
        <v>1.0340833884844474E-2</v>
      </c>
      <c r="L31" s="13">
        <f t="shared" ca="1" si="19"/>
        <v>8.4794837855724683E-2</v>
      </c>
      <c r="M31" s="18"/>
      <c r="O31" s="34">
        <v>28</v>
      </c>
      <c r="P31" s="28">
        <f t="shared" ca="1" si="17"/>
        <v>1298.3333333333333</v>
      </c>
    </row>
    <row r="32" spans="1:23" x14ac:dyDescent="0.3">
      <c r="O32" s="34">
        <v>29</v>
      </c>
      <c r="P32" s="28">
        <f t="shared" ca="1" si="17"/>
        <v>1414</v>
      </c>
    </row>
    <row r="33" spans="15:16" x14ac:dyDescent="0.3">
      <c r="O33" s="34">
        <v>30</v>
      </c>
      <c r="P33" s="28">
        <f t="shared" ca="1" si="17"/>
        <v>1977</v>
      </c>
    </row>
    <row r="34" spans="15:16" x14ac:dyDescent="0.3">
      <c r="O34" s="34">
        <v>32</v>
      </c>
      <c r="P34" s="28">
        <f t="shared" ca="1" si="17"/>
        <v>1300</v>
      </c>
    </row>
    <row r="35" spans="15:16" x14ac:dyDescent="0.3">
      <c r="O35" s="34">
        <v>33</v>
      </c>
      <c r="P35" s="28">
        <f t="shared" ca="1" si="17"/>
        <v>1476</v>
      </c>
    </row>
    <row r="36" spans="15:16" x14ac:dyDescent="0.3">
      <c r="O36" s="34">
        <v>34</v>
      </c>
      <c r="P36" s="28">
        <f t="shared" ca="1" si="17"/>
        <v>1476</v>
      </c>
    </row>
    <row r="37" spans="15:16" x14ac:dyDescent="0.3">
      <c r="O37" s="34">
        <v>36</v>
      </c>
      <c r="P37" s="28">
        <f t="shared" ca="1" si="17"/>
        <v>1537</v>
      </c>
    </row>
    <row r="38" spans="15:16" x14ac:dyDescent="0.3">
      <c r="O38" s="34">
        <v>37</v>
      </c>
      <c r="P38" s="28">
        <f t="shared" ca="1" si="17"/>
        <v>1545</v>
      </c>
    </row>
    <row r="39" spans="15:16" x14ac:dyDescent="0.3">
      <c r="O39" s="34">
        <v>38</v>
      </c>
      <c r="P39" s="28">
        <f t="shared" ca="1" si="17"/>
        <v>1949</v>
      </c>
    </row>
    <row r="40" spans="15:16" x14ac:dyDescent="0.3">
      <c r="O40" s="34">
        <v>39</v>
      </c>
      <c r="P40" s="28">
        <f t="shared" ca="1" si="17"/>
        <v>2209</v>
      </c>
    </row>
    <row r="41" spans="15:16" x14ac:dyDescent="0.3">
      <c r="O41" s="34">
        <v>43</v>
      </c>
      <c r="P41" s="28">
        <f t="shared" ca="1" si="17"/>
        <v>2152</v>
      </c>
    </row>
    <row r="42" spans="15:16" x14ac:dyDescent="0.3">
      <c r="O42" s="34">
        <v>46</v>
      </c>
      <c r="P42" s="28">
        <f t="shared" ca="1" si="17"/>
        <v>1599</v>
      </c>
    </row>
    <row r="43" spans="15:16" x14ac:dyDescent="0.3">
      <c r="O43" s="34">
        <v>53</v>
      </c>
      <c r="P43" s="28">
        <f t="shared" ca="1" si="17"/>
        <v>3277</v>
      </c>
    </row>
    <row r="44" spans="15:16" x14ac:dyDescent="0.3">
      <c r="O44" s="34">
        <v>55</v>
      </c>
      <c r="P44" s="28">
        <f t="shared" ca="1" si="17"/>
        <v>1670</v>
      </c>
    </row>
    <row r="45" spans="15:16" x14ac:dyDescent="0.3">
      <c r="O45" s="34">
        <v>62</v>
      </c>
      <c r="P45" s="28">
        <f t="shared" ca="1" si="17"/>
        <v>1750</v>
      </c>
    </row>
    <row r="46" spans="15:16" x14ac:dyDescent="0.3">
      <c r="O46" s="34">
        <v>66</v>
      </c>
      <c r="P46" s="28">
        <f t="shared" ca="1" si="17"/>
        <v>3680</v>
      </c>
    </row>
  </sheetData>
  <sortState xmlns:xlrd2="http://schemas.microsoft.com/office/spreadsheetml/2017/richdata2" ref="A2:G29">
    <sortCondition ref="A5:A29"/>
  </sortState>
  <phoneticPr fontId="4" type="noConversion"/>
  <conditionalFormatting sqref="M2:M29">
    <cfRule type="aboveAverage" dxfId="5" priority="3" aboveAverage="0"/>
  </conditionalFormatting>
  <conditionalFormatting sqref="P28:P46">
    <cfRule type="top10" dxfId="3" priority="2" rank="8"/>
    <cfRule type="top10" dxfId="4" priority="1" bottom="1" rank="8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2023-01-17T08:28:22Z</dcterms:modified>
</cp:coreProperties>
</file>