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NTEL\Documents\Modelos Personalizados do Office\"/>
    </mc:Choice>
  </mc:AlternateContent>
  <xr:revisionPtr revIDLastSave="0" documentId="8_{C5F8EAFB-C3D8-4A88-B466-A3910F4DCE8C}" xr6:coauthVersionLast="47" xr6:coauthVersionMax="47" xr10:uidLastSave="{00000000-0000-0000-0000-000000000000}"/>
  <bookViews>
    <workbookView xWindow="-120" yWindow="-120" windowWidth="20730" windowHeight="11160" xr2:uid="{524A786D-B056-4E30-B4A9-84608BCA4402}"/>
  </bookViews>
  <sheets>
    <sheet name="Planilha1" sheetId="1" r:id="rId1"/>
    <sheet name="Planilha2" sheetId="2" r:id="rId2"/>
  </sheets>
  <definedNames>
    <definedName name="Aporte">Planilha1!$D$20</definedName>
    <definedName name="Patrimonio">Planilha1!$D$23</definedName>
    <definedName name="Qtd_Anos">Planilha1!$D$21</definedName>
    <definedName name="Rendimento_Carteira">Planilha1!$D$16</definedName>
    <definedName name="Salario">Planilha1!$D$15</definedName>
    <definedName name="Taxa_Mensal">Planilha1!$D$22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1" l="1"/>
  <c r="C41" i="1"/>
  <c r="C42" i="1"/>
  <c r="C43" i="1"/>
  <c r="C44" i="1"/>
  <c r="C39" i="1"/>
  <c r="G5" i="2"/>
  <c r="A10" i="2"/>
  <c r="A5" i="2"/>
  <c r="A6" i="2"/>
  <c r="A7" i="2"/>
  <c r="A8" i="2"/>
  <c r="A9" i="2"/>
  <c r="A11" i="2"/>
  <c r="A12" i="2"/>
  <c r="A13" i="2"/>
  <c r="A14" i="2"/>
  <c r="A15" i="2"/>
  <c r="A16" i="2"/>
  <c r="A17" i="2"/>
  <c r="A18" i="2"/>
  <c r="A19" i="2"/>
  <c r="A20" i="2"/>
  <c r="A21" i="2"/>
  <c r="A4" i="2"/>
  <c r="C36" i="1"/>
  <c r="D40" i="1" s="1"/>
  <c r="C27" i="1"/>
  <c r="D27" i="1" s="1"/>
  <c r="D17" i="1"/>
  <c r="D23" i="1"/>
  <c r="D24" i="1" s="1"/>
  <c r="C28" i="1"/>
  <c r="D28" i="1" s="1"/>
  <c r="C29" i="1"/>
  <c r="D29" i="1" s="1"/>
  <c r="C30" i="1"/>
  <c r="D30" i="1" s="1"/>
  <c r="C31" i="1"/>
  <c r="D31" i="1" s="1"/>
  <c r="D43" i="1" l="1"/>
  <c r="D42" i="1"/>
  <c r="D39" i="1"/>
  <c r="D41" i="1"/>
  <c r="D44" i="1"/>
  <c r="D45" i="1" l="1"/>
</calcChain>
</file>

<file path=xl/sharedStrings.xml><?xml version="1.0" encoding="utf-8"?>
<sst xmlns="http://schemas.openxmlformats.org/spreadsheetml/2006/main" count="71" uniqueCount="34">
  <si>
    <t>INVESTIMENTO MENSAL</t>
  </si>
  <si>
    <t>Por quantos anos</t>
  </si>
  <si>
    <t>Taxa de rendimento mensal?</t>
  </si>
  <si>
    <t>Patrimonio acumulado?</t>
  </si>
  <si>
    <t>Quanto vai investir por mês</t>
  </si>
  <si>
    <t>Quanto em 2 anos?</t>
  </si>
  <si>
    <t>Quanto em 5 anos?</t>
  </si>
  <si>
    <t>Quanto em 10 anos?</t>
  </si>
  <si>
    <t>Quanto em 20 anos?</t>
  </si>
  <si>
    <t>Quanto em 30 anos?</t>
  </si>
  <si>
    <t>Cenários</t>
  </si>
  <si>
    <t>Dividendo</t>
  </si>
  <si>
    <t>Dividendo mensal</t>
  </si>
  <si>
    <t>CONFIGURAÇÕES</t>
  </si>
  <si>
    <t>Rendimento carteira</t>
  </si>
  <si>
    <t>Salario</t>
  </si>
  <si>
    <t>VALOR A SER INVESTIDO POR MÊS</t>
  </si>
  <si>
    <t>CONSERVADOR</t>
  </si>
  <si>
    <t>PERFIL</t>
  </si>
  <si>
    <t>TIPO DE FII</t>
  </si>
  <si>
    <t xml:space="preserve">PERCENTUAL SUGERIDO </t>
  </si>
  <si>
    <t>VALORES</t>
  </si>
  <si>
    <t>PAPEL</t>
  </si>
  <si>
    <t>TIJOLO</t>
  </si>
  <si>
    <t>HIBRIDOS</t>
  </si>
  <si>
    <t>FOFs</t>
  </si>
  <si>
    <t>DESENVOLVIMENTO</t>
  </si>
  <si>
    <t>HOTELARIAS</t>
  </si>
  <si>
    <t>TIPOS DE FIS</t>
  </si>
  <si>
    <t>%</t>
  </si>
  <si>
    <t>CHAVE</t>
  </si>
  <si>
    <t>MODERADO</t>
  </si>
  <si>
    <t>AGRESSIVO</t>
  </si>
  <si>
    <t>MODERADO-TIJOLO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</si>
</sst>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0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4"/>
      <color theme="0"/>
      <name val="Aptos Narrow"/>
      <scheme val="minor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  <font>
      <sz val="11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27492"/>
        <bgColor indexed="64"/>
      </patternFill>
    </fill>
    <fill>
      <patternFill patternType="solid">
        <fgColor theme="4" tint="-0.49998474074526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indexed="64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/>
      <bottom style="medium">
        <color theme="0" tint="-0.24994659260841701"/>
      </bottom>
      <diagonal/>
    </border>
    <border>
      <left style="medium">
        <color indexed="64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indexed="64"/>
      </left>
      <right style="medium">
        <color theme="0" tint="-0.24994659260841701"/>
      </right>
      <top style="medium">
        <color theme="0" tint="-0.24994659260841701"/>
      </top>
      <bottom style="medium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indexed="64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4659260841701"/>
      </top>
      <bottom style="medium">
        <color indexed="64"/>
      </bottom>
      <diagonal/>
    </border>
    <border>
      <left style="medium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2" fillId="3" borderId="0" xfId="0" applyFont="1" applyFill="1"/>
    <xf numFmtId="164" fontId="0" fillId="0" borderId="0" xfId="0" applyNumberFormat="1"/>
    <xf numFmtId="8" fontId="0" fillId="2" borderId="4" xfId="0" applyNumberFormat="1" applyFill="1" applyBorder="1" applyAlignment="1">
      <alignment horizontal="center"/>
    </xf>
    <xf numFmtId="8" fontId="0" fillId="2" borderId="7" xfId="0" applyNumberFormat="1" applyFill="1" applyBorder="1" applyAlignment="1">
      <alignment horizontal="center"/>
    </xf>
    <xf numFmtId="8" fontId="0" fillId="2" borderId="5" xfId="0" applyNumberFormat="1" applyFill="1" applyBorder="1" applyAlignment="1">
      <alignment horizontal="center"/>
    </xf>
    <xf numFmtId="8" fontId="0" fillId="2" borderId="11" xfId="0" applyNumberFormat="1" applyFill="1" applyBorder="1" applyAlignment="1">
      <alignment horizontal="center"/>
    </xf>
    <xf numFmtId="8" fontId="0" fillId="2" borderId="13" xfId="0" applyNumberFormat="1" applyFill="1" applyBorder="1" applyAlignment="1">
      <alignment horizontal="center"/>
    </xf>
    <xf numFmtId="10" fontId="0" fillId="0" borderId="9" xfId="2" applyNumberFormat="1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6" fillId="2" borderId="6" xfId="0" applyFont="1" applyFill="1" applyBorder="1" applyAlignment="1">
      <alignment horizontal="left" indent="3"/>
    </xf>
    <xf numFmtId="0" fontId="6" fillId="2" borderId="8" xfId="0" applyFont="1" applyFill="1" applyBorder="1" applyAlignment="1">
      <alignment horizontal="left" indent="3"/>
    </xf>
    <xf numFmtId="0" fontId="6" fillId="2" borderId="10" xfId="0" applyFont="1" applyFill="1" applyBorder="1" applyAlignment="1">
      <alignment horizontal="left" indent="3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8" fillId="0" borderId="7" xfId="1" applyNumberFormat="1" applyFont="1" applyBorder="1" applyAlignment="1">
      <alignment horizontal="center"/>
    </xf>
    <xf numFmtId="0" fontId="8" fillId="0" borderId="9" xfId="1" applyNumberFormat="1" applyFont="1" applyBorder="1" applyAlignment="1">
      <alignment horizontal="center"/>
    </xf>
    <xf numFmtId="10" fontId="8" fillId="0" borderId="9" xfId="2" applyNumberFormat="1" applyFont="1" applyBorder="1" applyAlignment="1">
      <alignment horizontal="center"/>
    </xf>
    <xf numFmtId="8" fontId="8" fillId="2" borderId="9" xfId="0" applyNumberFormat="1" applyFont="1" applyFill="1" applyBorder="1" applyAlignment="1">
      <alignment horizontal="center"/>
    </xf>
    <xf numFmtId="8" fontId="8" fillId="2" borderId="12" xfId="0" applyNumberFormat="1" applyFont="1" applyFill="1" applyBorder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0" fontId="4" fillId="5" borderId="0" xfId="0" applyFont="1" applyFill="1" applyAlignment="1">
      <alignment horizontal="center"/>
    </xf>
    <xf numFmtId="164" fontId="0" fillId="2" borderId="0" xfId="0" applyNumberFormat="1" applyFill="1"/>
    <xf numFmtId="0" fontId="0" fillId="0" borderId="0" xfId="0" applyFont="1"/>
    <xf numFmtId="0" fontId="0" fillId="0" borderId="14" xfId="0" applyFont="1" applyBorder="1"/>
    <xf numFmtId="0" fontId="0" fillId="0" borderId="14" xfId="0" applyFont="1" applyBorder="1" applyAlignment="1">
      <alignment horizontal="center"/>
    </xf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0" xfId="0" applyFont="1" applyBorder="1"/>
    <xf numFmtId="0" fontId="0" fillId="0" borderId="0" xfId="0" applyBorder="1"/>
    <xf numFmtId="9" fontId="0" fillId="0" borderId="14" xfId="0" applyNumberFormat="1" applyFon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0" fillId="4" borderId="0" xfId="0" applyFill="1"/>
    <xf numFmtId="0" fontId="7" fillId="2" borderId="8" xfId="0" applyFont="1" applyFill="1" applyBorder="1" applyAlignment="1">
      <alignment horizontal="left" indent="3"/>
    </xf>
    <xf numFmtId="0" fontId="7" fillId="2" borderId="5" xfId="0" applyFont="1" applyFill="1" applyBorder="1" applyAlignment="1">
      <alignment horizontal="left" indent="3"/>
    </xf>
    <xf numFmtId="0" fontId="7" fillId="2" borderId="10" xfId="0" applyFont="1" applyFill="1" applyBorder="1" applyAlignment="1">
      <alignment horizontal="left" indent="3"/>
    </xf>
    <xf numFmtId="0" fontId="7" fillId="2" borderId="11" xfId="0" applyFont="1" applyFill="1" applyBorder="1" applyAlignment="1">
      <alignment horizontal="left" indent="3"/>
    </xf>
    <xf numFmtId="0" fontId="6" fillId="2" borderId="6" xfId="0" applyFont="1" applyFill="1" applyBorder="1" applyAlignment="1">
      <alignment horizontal="left" indent="3"/>
    </xf>
    <xf numFmtId="0" fontId="6" fillId="2" borderId="4" xfId="0" applyFont="1" applyFill="1" applyBorder="1" applyAlignment="1">
      <alignment horizontal="left" indent="3"/>
    </xf>
    <xf numFmtId="0" fontId="6" fillId="2" borderId="8" xfId="0" applyFont="1" applyFill="1" applyBorder="1" applyAlignment="1">
      <alignment horizontal="left" indent="3"/>
    </xf>
    <xf numFmtId="0" fontId="6" fillId="2" borderId="5" xfId="0" applyFont="1" applyFill="1" applyBorder="1" applyAlignment="1">
      <alignment horizontal="left" indent="3"/>
    </xf>
    <xf numFmtId="0" fontId="6" fillId="2" borderId="10" xfId="0" applyFont="1" applyFill="1" applyBorder="1" applyAlignment="1">
      <alignment horizontal="left" indent="3"/>
    </xf>
    <xf numFmtId="0" fontId="6" fillId="2" borderId="11" xfId="0" applyFont="1" applyFill="1" applyBorder="1" applyAlignment="1">
      <alignment horizontal="left" indent="3"/>
    </xf>
    <xf numFmtId="0" fontId="6" fillId="0" borderId="6" xfId="0" applyFont="1" applyBorder="1" applyAlignment="1">
      <alignment horizontal="left" indent="3"/>
    </xf>
    <xf numFmtId="0" fontId="6" fillId="0" borderId="4" xfId="0" applyFont="1" applyBorder="1" applyAlignment="1">
      <alignment horizontal="left" indent="3"/>
    </xf>
    <xf numFmtId="0" fontId="6" fillId="0" borderId="8" xfId="0" applyFont="1" applyBorder="1" applyAlignment="1">
      <alignment horizontal="left" indent="3"/>
    </xf>
    <xf numFmtId="0" fontId="6" fillId="0" borderId="5" xfId="0" applyFont="1" applyBorder="1" applyAlignment="1">
      <alignment horizontal="left" indent="3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vertical="center"/>
    </xf>
    <xf numFmtId="0" fontId="5" fillId="7" borderId="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3" fillId="7" borderId="3" xfId="0" applyFont="1" applyFill="1" applyBorder="1" applyAlignment="1">
      <alignment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1274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0</xdr:row>
      <xdr:rowOff>163286</xdr:rowOff>
    </xdr:from>
    <xdr:to>
      <xdr:col>3</xdr:col>
      <xdr:colOff>846830</xdr:colOff>
      <xdr:row>11</xdr:row>
      <xdr:rowOff>176893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78A4F8-EDE6-A916-D4C5-FF8A7C8C67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6" t="29270" r="4656" b="32823"/>
        <a:stretch>
          <a:fillRect/>
        </a:stretch>
      </xdr:blipFill>
      <xdr:spPr>
        <a:xfrm>
          <a:off x="176894" y="163286"/>
          <a:ext cx="5459650" cy="21091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1B0A0-4E97-44F8-B3CE-5496EE8887E0}">
  <dimension ref="A13:H45"/>
  <sheetViews>
    <sheetView showGridLines="0" tabSelected="1" zoomScale="70" zoomScaleNormal="70" workbookViewId="0">
      <selection activeCell="C35" sqref="C35"/>
    </sheetView>
  </sheetViews>
  <sheetFormatPr defaultColWidth="0" defaultRowHeight="15" x14ac:dyDescent="0.25"/>
  <cols>
    <col min="1" max="1" width="2.5703125" bestFit="1" customWidth="1"/>
    <col min="2" max="2" width="44.7109375" customWidth="1"/>
    <col min="3" max="3" width="24.42578125" bestFit="1" customWidth="1"/>
    <col min="4" max="4" width="13.85546875" bestFit="1" customWidth="1"/>
    <col min="5" max="5" width="16.5703125" bestFit="1" customWidth="1"/>
    <col min="6" max="6" width="9.42578125" bestFit="1" customWidth="1"/>
    <col min="7" max="8" width="9" customWidth="1"/>
    <col min="9" max="16384" width="9" hidden="1"/>
  </cols>
  <sheetData>
    <row r="13" spans="2:4" ht="15.75" thickBot="1" x14ac:dyDescent="0.3"/>
    <row r="14" spans="2:4" ht="26.25" x14ac:dyDescent="0.25">
      <c r="B14" s="50" t="s">
        <v>13</v>
      </c>
      <c r="C14" s="51"/>
      <c r="D14" s="52"/>
    </row>
    <row r="15" spans="2:4" ht="16.5" thickBot="1" x14ac:dyDescent="0.3">
      <c r="B15" s="40" t="s">
        <v>15</v>
      </c>
      <c r="C15" s="41"/>
      <c r="D15" s="11">
        <v>1412</v>
      </c>
    </row>
    <row r="16" spans="2:4" ht="16.5" thickBot="1" x14ac:dyDescent="0.3">
      <c r="B16" s="42" t="s">
        <v>14</v>
      </c>
      <c r="C16" s="43"/>
      <c r="D16" s="9">
        <v>1.03E-2</v>
      </c>
    </row>
    <row r="17" spans="1:4" ht="16.5" thickBot="1" x14ac:dyDescent="0.3">
      <c r="B17" s="44" t="s">
        <v>14</v>
      </c>
      <c r="C17" s="45"/>
      <c r="D17" s="10">
        <f>Salario*30%</f>
        <v>423.59999999999997</v>
      </c>
    </row>
    <row r="18" spans="1:4" ht="15.75" thickBot="1" x14ac:dyDescent="0.3"/>
    <row r="19" spans="1:4" ht="37.5" customHeight="1" x14ac:dyDescent="0.25">
      <c r="B19" s="53" t="s">
        <v>0</v>
      </c>
      <c r="C19" s="54"/>
      <c r="D19" s="55"/>
    </row>
    <row r="20" spans="1:4" ht="15" customHeight="1" thickBot="1" x14ac:dyDescent="0.3">
      <c r="B20" s="46" t="s">
        <v>4</v>
      </c>
      <c r="C20" s="47"/>
      <c r="D20" s="17">
        <v>423.6</v>
      </c>
    </row>
    <row r="21" spans="1:4" ht="15" customHeight="1" thickBot="1" x14ac:dyDescent="0.3">
      <c r="B21" s="48" t="s">
        <v>1</v>
      </c>
      <c r="C21" s="49"/>
      <c r="D21" s="18">
        <v>1</v>
      </c>
    </row>
    <row r="22" spans="1:4" ht="15" customHeight="1" thickBot="1" x14ac:dyDescent="0.3">
      <c r="B22" s="48" t="s">
        <v>2</v>
      </c>
      <c r="C22" s="49"/>
      <c r="D22" s="19">
        <v>1.03E-2</v>
      </c>
    </row>
    <row r="23" spans="1:4" ht="15" customHeight="1" thickBot="1" x14ac:dyDescent="0.3">
      <c r="B23" s="36" t="s">
        <v>3</v>
      </c>
      <c r="C23" s="37"/>
      <c r="D23" s="20">
        <f>FV(Taxa_Mensal,Qtd_Anos*12,Aporte*-1)</f>
        <v>5381.28296622375</v>
      </c>
    </row>
    <row r="24" spans="1:4" ht="15.75" customHeight="1" thickBot="1" x14ac:dyDescent="0.3">
      <c r="B24" s="38" t="s">
        <v>12</v>
      </c>
      <c r="C24" s="39"/>
      <c r="D24" s="21">
        <f>Patrimonio*Rendimento_Carteira</f>
        <v>55.427214552104623</v>
      </c>
    </row>
    <row r="25" spans="1:4" ht="15.75" thickBot="1" x14ac:dyDescent="0.3"/>
    <row r="26" spans="1:4" ht="26.25" x14ac:dyDescent="0.25">
      <c r="B26" s="53" t="s">
        <v>10</v>
      </c>
      <c r="C26" s="54"/>
      <c r="D26" s="56" t="s">
        <v>11</v>
      </c>
    </row>
    <row r="27" spans="1:4" ht="16.5" thickBot="1" x14ac:dyDescent="0.3">
      <c r="A27" s="2">
        <v>2</v>
      </c>
      <c r="B27" s="12" t="s">
        <v>5</v>
      </c>
      <c r="C27" s="4">
        <f>FV($D$22,$A27*12,Aporte*-1)</f>
        <v>11466.696068270139</v>
      </c>
      <c r="D27" s="5">
        <f>C27*Rendimento_Carteira</f>
        <v>118.10696950318244</v>
      </c>
    </row>
    <row r="28" spans="1:4" ht="16.5" thickBot="1" x14ac:dyDescent="0.3">
      <c r="A28" s="2">
        <v>5</v>
      </c>
      <c r="B28" s="13" t="s">
        <v>6</v>
      </c>
      <c r="C28" s="6">
        <f>FV($D$22,$A28*12,Aporte*-1)</f>
        <v>34930.911628704809</v>
      </c>
      <c r="D28" s="5">
        <f>C28*Rendimento_Carteira</f>
        <v>359.78838977565954</v>
      </c>
    </row>
    <row r="29" spans="1:4" ht="16.5" thickBot="1" x14ac:dyDescent="0.3">
      <c r="A29" s="2">
        <v>10</v>
      </c>
      <c r="B29" s="13" t="s">
        <v>7</v>
      </c>
      <c r="C29" s="6">
        <f>FV($D$22,$A29*12,Aporte*-1)</f>
        <v>99530.700614084708</v>
      </c>
      <c r="D29" s="5">
        <f>C29*Rendimento_Carteira</f>
        <v>1025.1662163250726</v>
      </c>
    </row>
    <row r="30" spans="1:4" ht="16.5" thickBot="1" x14ac:dyDescent="0.3">
      <c r="A30" s="2">
        <v>20</v>
      </c>
      <c r="B30" s="13" t="s">
        <v>8</v>
      </c>
      <c r="C30" s="6">
        <f>FV($D$22,$A30*12,Aporte*-1)</f>
        <v>439938.43559248646</v>
      </c>
      <c r="D30" s="5">
        <f>C30*Rendimento_Carteira</f>
        <v>4531.3658866026108</v>
      </c>
    </row>
    <row r="31" spans="1:4" ht="16.5" thickBot="1" x14ac:dyDescent="0.3">
      <c r="A31" s="2">
        <v>30</v>
      </c>
      <c r="B31" s="14" t="s">
        <v>9</v>
      </c>
      <c r="C31" s="7">
        <f>FV($D$22,$A31*12,Aporte*-1)</f>
        <v>1604176.4578126168</v>
      </c>
      <c r="D31" s="8">
        <f>C31*Rendimento_Carteira</f>
        <v>16523.017515469954</v>
      </c>
    </row>
    <row r="34" spans="2:4" ht="15.75" thickBot="1" x14ac:dyDescent="0.3"/>
    <row r="35" spans="2:4" ht="26.25" x14ac:dyDescent="0.25">
      <c r="B35" s="57" t="s">
        <v>18</v>
      </c>
      <c r="C35" s="58" t="s">
        <v>17</v>
      </c>
      <c r="D35" s="57"/>
    </row>
    <row r="36" spans="2:4" x14ac:dyDescent="0.25">
      <c r="B36" s="15" t="s">
        <v>16</v>
      </c>
      <c r="C36" s="16">
        <f>Aporte</f>
        <v>423.6</v>
      </c>
      <c r="D36" s="1"/>
    </row>
    <row r="37" spans="2:4" x14ac:dyDescent="0.25">
      <c r="B37" s="1"/>
      <c r="C37" s="1"/>
      <c r="D37" s="1"/>
    </row>
    <row r="38" spans="2:4" x14ac:dyDescent="0.25">
      <c r="B38" s="24" t="s">
        <v>19</v>
      </c>
      <c r="C38" s="24" t="s">
        <v>20</v>
      </c>
      <c r="D38" s="24" t="s">
        <v>21</v>
      </c>
    </row>
    <row r="39" spans="2:4" x14ac:dyDescent="0.25">
      <c r="B39" s="1" t="s">
        <v>22</v>
      </c>
      <c r="C39" s="22">
        <f>VLOOKUP($C$35&amp;"-"&amp;B39,Planilha2!$A:$D,4,FALSE)</f>
        <v>0.3</v>
      </c>
      <c r="D39" s="25">
        <f>C39*$C$36</f>
        <v>127.08</v>
      </c>
    </row>
    <row r="40" spans="2:4" x14ac:dyDescent="0.25">
      <c r="B40" s="1" t="s">
        <v>23</v>
      </c>
      <c r="C40" s="22">
        <f>VLOOKUP($C$35&amp;"-"&amp;B40,Planilha2!$A:$D,4,FALSE)</f>
        <v>0.5</v>
      </c>
      <c r="D40" s="25">
        <f>C40*$C$36</f>
        <v>211.8</v>
      </c>
    </row>
    <row r="41" spans="2:4" x14ac:dyDescent="0.25">
      <c r="B41" s="1" t="s">
        <v>24</v>
      </c>
      <c r="C41" s="22">
        <f>VLOOKUP($C$35&amp;"-"&amp;B41,Planilha2!$A:$D,4,FALSE)</f>
        <v>0.1</v>
      </c>
      <c r="D41" s="25">
        <f t="shared" ref="D41:D44" si="0">C41*$C$36</f>
        <v>42.360000000000007</v>
      </c>
    </row>
    <row r="42" spans="2:4" x14ac:dyDescent="0.25">
      <c r="B42" s="1" t="s">
        <v>25</v>
      </c>
      <c r="C42" s="22">
        <f>VLOOKUP($C$35&amp;"-"&amp;B42,Planilha2!$A:$D,4,FALSE)</f>
        <v>0.1</v>
      </c>
      <c r="D42" s="25">
        <f t="shared" si="0"/>
        <v>42.360000000000007</v>
      </c>
    </row>
    <row r="43" spans="2:4" x14ac:dyDescent="0.25">
      <c r="B43" s="1" t="s">
        <v>26</v>
      </c>
      <c r="C43" s="22">
        <f>VLOOKUP($C$35&amp;"-"&amp;B43,Planilha2!$A:$D,4,FALSE)</f>
        <v>0</v>
      </c>
      <c r="D43" s="25">
        <f t="shared" si="0"/>
        <v>0</v>
      </c>
    </row>
    <row r="44" spans="2:4" x14ac:dyDescent="0.25">
      <c r="B44" s="1" t="s">
        <v>27</v>
      </c>
      <c r="C44" s="22">
        <f>VLOOKUP($C$35&amp;"-"&amp;B44,Planilha2!$A:$D,4,FALSE)</f>
        <v>0</v>
      </c>
      <c r="D44" s="25">
        <f t="shared" si="0"/>
        <v>0</v>
      </c>
    </row>
    <row r="45" spans="2:4" x14ac:dyDescent="0.25">
      <c r="D45" s="3">
        <f>SUM(D39:D44)</f>
        <v>423.6</v>
      </c>
    </row>
  </sheetData>
  <mergeCells count="11">
    <mergeCell ref="B14:C14"/>
    <mergeCell ref="B19:C19"/>
    <mergeCell ref="B26:C26"/>
    <mergeCell ref="B20:C20"/>
    <mergeCell ref="B21:C21"/>
    <mergeCell ref="B22:C22"/>
    <mergeCell ref="B23:C23"/>
    <mergeCell ref="B24:C24"/>
    <mergeCell ref="B15:C15"/>
    <mergeCell ref="B16:C16"/>
    <mergeCell ref="B17:C17"/>
  </mergeCells>
  <dataValidations count="1">
    <dataValidation type="list" allowBlank="1" showInputMessage="1" showErrorMessage="1" sqref="C35" xr:uid="{C63BF821-A999-483E-A714-A36A60D76C0F}">
      <formula1>"CONSERVADOR,MODERADO,AGRESSIVO"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89113-7DA4-40AA-892B-916DD8DF4BD1}">
  <dimension ref="A3:H21"/>
  <sheetViews>
    <sheetView topLeftCell="A4" workbookViewId="0">
      <selection activeCell="D14" sqref="D14"/>
    </sheetView>
  </sheetViews>
  <sheetFormatPr defaultRowHeight="15" x14ac:dyDescent="0.25"/>
  <cols>
    <col min="1" max="1" width="28.85546875" bestFit="1" customWidth="1"/>
    <col min="2" max="2" width="12.5703125" bestFit="1" customWidth="1"/>
    <col min="3" max="3" width="16.28515625" bestFit="1" customWidth="1"/>
    <col min="6" max="6" width="16" bestFit="1" customWidth="1"/>
    <col min="7" max="7" width="18.140625" customWidth="1"/>
  </cols>
  <sheetData>
    <row r="3" spans="1:8" x14ac:dyDescent="0.25">
      <c r="A3" t="s">
        <v>30</v>
      </c>
      <c r="B3" t="s">
        <v>18</v>
      </c>
      <c r="C3" t="s">
        <v>28</v>
      </c>
      <c r="D3" s="1" t="s">
        <v>29</v>
      </c>
    </row>
    <row r="4" spans="1:8" x14ac:dyDescent="0.25">
      <c r="A4" t="str">
        <f>B4&amp;"-"&amp;C4</f>
        <v>CONSERVADOR-PAPEL</v>
      </c>
      <c r="B4" t="s">
        <v>17</v>
      </c>
      <c r="C4" s="1" t="s">
        <v>22</v>
      </c>
      <c r="D4" s="23">
        <v>0.3</v>
      </c>
      <c r="G4" t="s">
        <v>29</v>
      </c>
    </row>
    <row r="5" spans="1:8" x14ac:dyDescent="0.25">
      <c r="A5" t="str">
        <f t="shared" ref="A5:A21" si="0">B5&amp;"-"&amp;C5</f>
        <v>CONSERVADOR-TIJOLO</v>
      </c>
      <c r="B5" t="s">
        <v>17</v>
      </c>
      <c r="C5" s="1" t="s">
        <v>23</v>
      </c>
      <c r="D5" s="23">
        <v>0.5</v>
      </c>
      <c r="F5" t="s">
        <v>33</v>
      </c>
      <c r="G5" s="35">
        <f>VLOOKUP(F5,$A:$D,4,)</f>
        <v>0.35</v>
      </c>
      <c r="H5" s="35"/>
    </row>
    <row r="6" spans="1:8" x14ac:dyDescent="0.25">
      <c r="A6" t="str">
        <f t="shared" si="0"/>
        <v>CONSERVADOR-HIBRIDOS</v>
      </c>
      <c r="B6" t="s">
        <v>17</v>
      </c>
      <c r="C6" s="1" t="s">
        <v>24</v>
      </c>
      <c r="D6" s="23">
        <v>0.1</v>
      </c>
    </row>
    <row r="7" spans="1:8" x14ac:dyDescent="0.25">
      <c r="A7" t="str">
        <f t="shared" si="0"/>
        <v>CONSERVADOR-FOFs</v>
      </c>
      <c r="B7" t="s">
        <v>17</v>
      </c>
      <c r="C7" s="1" t="s">
        <v>25</v>
      </c>
      <c r="D7" s="23">
        <v>0.1</v>
      </c>
    </row>
    <row r="8" spans="1:8" x14ac:dyDescent="0.25">
      <c r="A8" t="str">
        <f t="shared" si="0"/>
        <v>CONSERVADOR-DESENVOLVIMENTO</v>
      </c>
      <c r="B8" t="s">
        <v>17</v>
      </c>
      <c r="C8" s="1" t="s">
        <v>26</v>
      </c>
      <c r="D8" s="23">
        <v>0</v>
      </c>
    </row>
    <row r="9" spans="1:8" x14ac:dyDescent="0.25">
      <c r="A9" s="27" t="str">
        <f t="shared" si="0"/>
        <v>CONSERVADOR-HOTELARIAS</v>
      </c>
      <c r="B9" s="27" t="s">
        <v>17</v>
      </c>
      <c r="C9" s="28" t="s">
        <v>27</v>
      </c>
      <c r="D9" s="33">
        <v>0</v>
      </c>
      <c r="E9" s="31"/>
      <c r="F9" s="31"/>
      <c r="G9" s="26"/>
    </row>
    <row r="10" spans="1:8" x14ac:dyDescent="0.25">
      <c r="A10" t="str">
        <f>B10&amp;"-"&amp;C10</f>
        <v>MODERADO-PAPEL</v>
      </c>
      <c r="B10" t="s">
        <v>31</v>
      </c>
      <c r="C10" s="1" t="s">
        <v>22</v>
      </c>
      <c r="D10" s="23">
        <v>0.32</v>
      </c>
    </row>
    <row r="11" spans="1:8" x14ac:dyDescent="0.25">
      <c r="A11" t="str">
        <f t="shared" si="0"/>
        <v>MODERADO-TIJOLO</v>
      </c>
      <c r="B11" t="s">
        <v>31</v>
      </c>
      <c r="C11" s="1" t="s">
        <v>23</v>
      </c>
      <c r="D11" s="23">
        <v>0.35</v>
      </c>
    </row>
    <row r="12" spans="1:8" x14ac:dyDescent="0.25">
      <c r="A12" t="str">
        <f t="shared" si="0"/>
        <v>MODERADO-HIBRIDOS</v>
      </c>
      <c r="B12" t="s">
        <v>31</v>
      </c>
      <c r="C12" s="1" t="s">
        <v>24</v>
      </c>
      <c r="D12" s="23">
        <v>0.08</v>
      </c>
    </row>
    <row r="13" spans="1:8" x14ac:dyDescent="0.25">
      <c r="A13" t="str">
        <f t="shared" si="0"/>
        <v>MODERADO-FOFs</v>
      </c>
      <c r="B13" t="s">
        <v>31</v>
      </c>
      <c r="C13" s="1" t="s">
        <v>25</v>
      </c>
      <c r="D13" s="23">
        <v>0.05</v>
      </c>
    </row>
    <row r="14" spans="1:8" x14ac:dyDescent="0.25">
      <c r="A14" t="str">
        <f t="shared" si="0"/>
        <v>MODERADO-DESENVOLVIMENTO</v>
      </c>
      <c r="B14" t="s">
        <v>31</v>
      </c>
      <c r="C14" s="1" t="s">
        <v>26</v>
      </c>
      <c r="D14" s="23">
        <v>0.1</v>
      </c>
    </row>
    <row r="15" spans="1:8" x14ac:dyDescent="0.25">
      <c r="A15" s="29" t="str">
        <f t="shared" si="0"/>
        <v>MODERADO-HOTELARIAS</v>
      </c>
      <c r="B15" s="29" t="s">
        <v>31</v>
      </c>
      <c r="C15" s="30" t="s">
        <v>27</v>
      </c>
      <c r="D15" s="34">
        <v>0.1</v>
      </c>
      <c r="E15" s="32"/>
      <c r="F15" s="32"/>
      <c r="G15" s="32"/>
      <c r="H15" s="32"/>
    </row>
    <row r="16" spans="1:8" x14ac:dyDescent="0.25">
      <c r="A16" t="str">
        <f t="shared" si="0"/>
        <v>AGRESSIVO-PAPEL</v>
      </c>
      <c r="B16" t="s">
        <v>32</v>
      </c>
      <c r="C16" s="1" t="s">
        <v>22</v>
      </c>
      <c r="D16" s="23">
        <v>0.5</v>
      </c>
    </row>
    <row r="17" spans="1:4" x14ac:dyDescent="0.25">
      <c r="A17" t="str">
        <f t="shared" si="0"/>
        <v>AGRESSIVO-TIJOLO</v>
      </c>
      <c r="B17" t="s">
        <v>32</v>
      </c>
      <c r="C17" s="1" t="s">
        <v>23</v>
      </c>
      <c r="D17" s="23">
        <v>0.1</v>
      </c>
    </row>
    <row r="18" spans="1:4" x14ac:dyDescent="0.25">
      <c r="A18" t="str">
        <f t="shared" si="0"/>
        <v>AGRESSIVO-HIBRIDOS</v>
      </c>
      <c r="B18" t="s">
        <v>32</v>
      </c>
      <c r="C18" s="1" t="s">
        <v>24</v>
      </c>
      <c r="D18" s="23">
        <v>0.05</v>
      </c>
    </row>
    <row r="19" spans="1:4" x14ac:dyDescent="0.25">
      <c r="A19" t="str">
        <f t="shared" si="0"/>
        <v>AGRESSIVO-FOFs</v>
      </c>
      <c r="B19" t="s">
        <v>32</v>
      </c>
      <c r="C19" s="1" t="s">
        <v>25</v>
      </c>
      <c r="D19" s="23">
        <v>0.05</v>
      </c>
    </row>
    <row r="20" spans="1:4" x14ac:dyDescent="0.25">
      <c r="A20" t="str">
        <f t="shared" si="0"/>
        <v>AGRESSIVO-DESENVOLVIMENTO</v>
      </c>
      <c r="B20" t="s">
        <v>32</v>
      </c>
      <c r="C20" s="1" t="s">
        <v>26</v>
      </c>
      <c r="D20" s="23">
        <v>0.2</v>
      </c>
    </row>
    <row r="21" spans="1:4" x14ac:dyDescent="0.25">
      <c r="A21" t="str">
        <f t="shared" si="0"/>
        <v>AGRESSIVO-HOTELARIAS</v>
      </c>
      <c r="B21" t="s">
        <v>32</v>
      </c>
      <c r="C21" s="1" t="s">
        <v>27</v>
      </c>
      <c r="D21" s="23">
        <v>0.1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Planilha1</vt:lpstr>
      <vt:lpstr>Planilha2</vt:lpstr>
      <vt:lpstr>Aporte</vt:lpstr>
      <vt:lpstr>Patrimonio</vt:lpstr>
      <vt:lpstr>Qtd_Anos</vt:lpstr>
      <vt:lpstr>Rendimento_Carteira</vt:lpstr>
      <vt:lpstr>Salario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INTEL</dc:creator>
  <cp:lastModifiedBy>INTEL</cp:lastModifiedBy>
  <dcterms:created xsi:type="dcterms:W3CDTF">2025-05-29T17:05:41Z</dcterms:created>
  <dcterms:modified xsi:type="dcterms:W3CDTF">2025-05-30T17:41:21Z</dcterms:modified>
</cp:coreProperties>
</file>