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 (2)" sheetId="1" r:id="rId4"/>
    <sheet state="visible" name="Hoja1" sheetId="2" r:id="rId5"/>
  </sheets>
  <definedNames/>
  <calcPr/>
  <extLst>
    <ext uri="GoogleSheetsCustomDataVersion2">
      <go:sheetsCustomData xmlns:go="http://customooxmlschemas.google.com/" r:id="rId6" roundtripDataChecksum="beF7WryKpDt6Z/fLh4ZJW7MXTjHmLWmDsqlQQUGhKLo="/>
    </ext>
  </extLst>
</workbook>
</file>

<file path=xl/sharedStrings.xml><?xml version="1.0" encoding="utf-8"?>
<sst xmlns="http://schemas.openxmlformats.org/spreadsheetml/2006/main" count="236" uniqueCount="113">
  <si>
    <t>MODELAMIENTO PTP</t>
  </si>
  <si>
    <t>tasa de producción = 30 días</t>
  </si>
  <si>
    <t>I = 5 localizaciones plantas</t>
  </si>
  <si>
    <t>Parámetros</t>
  </si>
  <si>
    <t>Costo  abrir planta</t>
  </si>
  <si>
    <t>Costo digestor (? M3)</t>
  </si>
  <si>
    <t>Variables</t>
  </si>
  <si>
    <t>Costo mantención</t>
  </si>
  <si>
    <t>q(r,i,t)</t>
  </si>
  <si>
    <t># toneladas de residuos enviados aserradero "r" a planta "i" en el peíodo "t"</t>
  </si>
  <si>
    <t>Costo por uso</t>
  </si>
  <si>
    <t>x(i,t)</t>
  </si>
  <si>
    <t>#producción en (unidad?) de biogás de la pnata "i" en "t"</t>
  </si>
  <si>
    <t>Costo Transporte Residuos (?)</t>
  </si>
  <si>
    <t># cantidad de biogas a producir de la planta "i" en "t"</t>
  </si>
  <si>
    <t>Costo Residuos</t>
  </si>
  <si>
    <t>Costo de inventario</t>
  </si>
  <si>
    <t>Costos de Personal</t>
  </si>
  <si>
    <t>Costo Carga/Descarga Planta</t>
  </si>
  <si>
    <t>Provincia</t>
  </si>
  <si>
    <t>CASTRO</t>
  </si>
  <si>
    <t>LLANQUIHUE</t>
  </si>
  <si>
    <t>OSORNO</t>
  </si>
  <si>
    <t>PALENA</t>
  </si>
  <si>
    <t>Comuna</t>
  </si>
  <si>
    <t>Ancud</t>
  </si>
  <si>
    <t>Castro</t>
  </si>
  <si>
    <t>Chonchi</t>
  </si>
  <si>
    <t>Curaco de Veléz</t>
  </si>
  <si>
    <t>Dalcahue</t>
  </si>
  <si>
    <t>Puqueldón</t>
  </si>
  <si>
    <t>Quellón</t>
  </si>
  <si>
    <t>Quemchi</t>
  </si>
  <si>
    <t>Queilén</t>
  </si>
  <si>
    <t>Quinchao</t>
  </si>
  <si>
    <t>Calbuco</t>
  </si>
  <si>
    <t>Cochamó</t>
  </si>
  <si>
    <t>Fresia</t>
  </si>
  <si>
    <t>Frutillar</t>
  </si>
  <si>
    <t>Llanquihue</t>
  </si>
  <si>
    <t>Los Muermos</t>
  </si>
  <si>
    <t>Maullín</t>
  </si>
  <si>
    <t>Pto. Montt</t>
  </si>
  <si>
    <t>Pto. Varas</t>
  </si>
  <si>
    <t>Osorno</t>
  </si>
  <si>
    <t>Pto. Octay</t>
  </si>
  <si>
    <t>Purranque</t>
  </si>
  <si>
    <t>Puyehue</t>
  </si>
  <si>
    <t>Rio Negro</t>
  </si>
  <si>
    <t>San Juan de la Costa</t>
  </si>
  <si>
    <t>San Pablo</t>
  </si>
  <si>
    <t>Chaitén</t>
  </si>
  <si>
    <t>Futaleufú</t>
  </si>
  <si>
    <t>Hualaihué</t>
  </si>
  <si>
    <t>Palena</t>
  </si>
  <si>
    <t>Número viviendas S.E por comuna</t>
  </si>
  <si>
    <t>Habitantes</t>
  </si>
  <si>
    <t>Total #viv. S.E Provincia</t>
  </si>
  <si>
    <t>Total #viv. S.E Región</t>
  </si>
  <si>
    <t>Demanda por comuna (KWh/mes)</t>
  </si>
  <si>
    <t>Demanda por Provincia (KWh/mes)</t>
  </si>
  <si>
    <t>Demanda total Región (KWh/mes)</t>
  </si>
  <si>
    <t>KWh/mes</t>
  </si>
  <si>
    <t>Consumo promedio por Habitante Eléctrico</t>
  </si>
  <si>
    <t xml:space="preserve">KWh/mes </t>
  </si>
  <si>
    <t>Consumo promedio por Habitante Térmico</t>
  </si>
  <si>
    <t>Consumo Total Promedio x Habitante</t>
  </si>
  <si>
    <t>Densidad Hab/Vivienda</t>
  </si>
  <si>
    <t>personas por vivienda</t>
  </si>
  <si>
    <t>Consumo Prom. Hogar Eléctrico</t>
  </si>
  <si>
    <t xml:space="preserve">KWh/mes   </t>
  </si>
  <si>
    <t>Consumo Prom. Hogar Total (E+T)</t>
  </si>
  <si>
    <t>Consumo Anual Total de Madera en Trozas</t>
  </si>
  <si>
    <t>m3</t>
  </si>
  <si>
    <t>Consumo Mensual Promedio de Madera en Trozas</t>
  </si>
  <si>
    <t>Factor Cant. Residuos %</t>
  </si>
  <si>
    <t>%</t>
  </si>
  <si>
    <t>Residuos Anuales</t>
  </si>
  <si>
    <t>Residuos mensual</t>
  </si>
  <si>
    <t>Factor de uso</t>
  </si>
  <si>
    <t>Residuos para hacer biogás mensual</t>
  </si>
  <si>
    <t>Densidad Pino</t>
  </si>
  <si>
    <t>kg/m3</t>
  </si>
  <si>
    <t>Residuos mensual en Ton</t>
  </si>
  <si>
    <t>ton</t>
  </si>
  <si>
    <t>Capacidad de Producción Biogás Mensual</t>
  </si>
  <si>
    <t>m3 de biogas/mensual</t>
  </si>
  <si>
    <t>Capacidad Silo</t>
  </si>
  <si>
    <t>Precio Venta</t>
  </si>
  <si>
    <t>(Usd/kg de GN)</t>
  </si>
  <si>
    <t>PCI (CH4 puro)</t>
  </si>
  <si>
    <t>KWh/Nm3</t>
  </si>
  <si>
    <t>Proporción CH$ en biogás</t>
  </si>
  <si>
    <t>T° Prom. Día R.L.L</t>
  </si>
  <si>
    <t>Kelvin</t>
  </si>
  <si>
    <t>Presión</t>
  </si>
  <si>
    <t>bar</t>
  </si>
  <si>
    <t>PCI (biogás al 60% CH4, T, P)</t>
  </si>
  <si>
    <t>KWh/m3</t>
  </si>
  <si>
    <t>Capacidad Máxima de Producción Energética con los residuos disponibles mensualmente</t>
  </si>
  <si>
    <t>Viviendas posibles de abastecer ELÉCTRICAMENTE</t>
  </si>
  <si>
    <t>al mes</t>
  </si>
  <si>
    <t xml:space="preserve">Versus </t>
  </si>
  <si>
    <t>Cumplimiento</t>
  </si>
  <si>
    <t>Residuos disponibles Anuales</t>
  </si>
  <si>
    <t>Residuos disponibles mensual</t>
  </si>
  <si>
    <t>Factor (regala)</t>
  </si>
  <si>
    <t>Residuos Regalados mensual</t>
  </si>
  <si>
    <t>Residuos Regalados mensual en Ton</t>
  </si>
  <si>
    <t>Capacidad de Producción Biogás Anual</t>
  </si>
  <si>
    <t>m3/anual</t>
  </si>
  <si>
    <t>Capacidad de Producción Biogás Mensual (cuello botella biomasa)</t>
  </si>
  <si>
    <t>m3/mes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</si>
</sst>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/>
    <font>
      <sz val="11.0"/>
      <color theme="1"/>
      <name val="Calibri"/>
    </font>
    <font>
      <b/>
      <sz val="11.0"/>
      <color rgb="FFFF0000"/>
      <name val="Calibri"/>
    </font>
    <font>
      <sz val="11.0"/>
      <color rgb="FF7030A0"/>
      <name val="Calibri"/>
    </font>
    <font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D826D"/>
        <bgColor rgb="FFFD826D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" fillId="0" fontId="4" numFmtId="0" xfId="0" applyAlignment="1" applyBorder="1" applyFont="1">
      <alignment horizontal="left" vertical="center"/>
    </xf>
    <xf borderId="12" fillId="2" fontId="4" numFmtId="0" xfId="0" applyAlignment="1" applyBorder="1" applyFill="1" applyFont="1">
      <alignment horizontal="center" vertical="center"/>
    </xf>
    <xf borderId="12" fillId="3" fontId="4" numFmtId="0" xfId="0" applyAlignment="1" applyBorder="1" applyFill="1" applyFont="1">
      <alignment horizontal="center" vertical="center"/>
    </xf>
    <xf borderId="12" fillId="4" fontId="4" numFmtId="0" xfId="0" applyAlignment="1" applyBorder="1" applyFill="1" applyFont="1">
      <alignment horizontal="center" vertical="center"/>
    </xf>
    <xf borderId="12" fillId="4" fontId="4" numFmtId="0" xfId="0" applyAlignment="1" applyBorder="1" applyFont="1">
      <alignment horizontal="left" vertical="center"/>
    </xf>
    <xf borderId="12" fillId="5" fontId="4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5" fillId="0" fontId="4" numFmtId="0" xfId="0" applyBorder="1" applyFont="1"/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0" fillId="0" fontId="4" numFmtId="3" xfId="0" applyBorder="1" applyFont="1" applyNumberFormat="1"/>
    <xf borderId="0" fillId="0" fontId="4" numFmtId="3" xfId="0" applyFont="1" applyNumberFormat="1"/>
    <xf borderId="8" fillId="0" fontId="4" numFmtId="0" xfId="0" applyBorder="1" applyFont="1"/>
    <xf borderId="0" fillId="0" fontId="5" numFmtId="0" xfId="0" applyFont="1"/>
    <xf borderId="0" fillId="0" fontId="6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0" fontId="7" numFmtId="0" xfId="0" applyFont="1"/>
    <xf borderId="0" fillId="0" fontId="4" numFmtId="0" xfId="0" applyAlignment="1" applyFont="1">
      <alignment horizontal="center"/>
    </xf>
    <xf borderId="12" fillId="6" fontId="4" numFmtId="0" xfId="0" applyBorder="1" applyFill="1" applyFont="1"/>
    <xf borderId="0" fillId="0" fontId="2" numFmtId="0" xfId="0" applyAlignment="1" applyFont="1">
      <alignment readingOrder="0"/>
    </xf>
    <xf borderId="12" fillId="7" fontId="4" numFmtId="0" xfId="0" applyBorder="1" applyFill="1" applyFont="1"/>
    <xf borderId="12" fillId="8" fontId="4" numFmtId="0" xfId="0" applyBorder="1" applyFill="1" applyFont="1"/>
    <xf borderId="12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1.14"/>
    <col customWidth="1" min="2" max="2" width="15.29"/>
    <col customWidth="1" min="3" max="3" width="30.43"/>
    <col customWidth="1" min="4" max="4" width="57.29"/>
    <col customWidth="1" min="5" max="5" width="18.14"/>
    <col customWidth="1" min="6" max="6" width="10.71"/>
    <col customWidth="1" min="7" max="7" width="12.0"/>
    <col customWidth="1" min="8" max="8" width="8.86"/>
    <col customWidth="1" min="9" max="9" width="10.14"/>
    <col customWidth="1" min="10" max="10" width="8.86"/>
    <col customWidth="1" min="11" max="11" width="10.86"/>
    <col customWidth="1" min="12" max="12" width="15.29"/>
    <col customWidth="1" min="13" max="13" width="10.71"/>
    <col customWidth="1" min="14" max="14" width="7.57"/>
    <col customWidth="1" min="15" max="15" width="8.29"/>
    <col customWidth="1" min="16" max="16" width="12.14"/>
    <col customWidth="1" min="17" max="17" width="14.0"/>
    <col customWidth="1" min="18" max="18" width="8.29"/>
    <col customWidth="1" min="19" max="19" width="11.14"/>
    <col customWidth="1" min="20" max="20" width="11.29"/>
    <col customWidth="1" min="21" max="21" width="13.0"/>
    <col customWidth="1" min="22" max="23" width="11.57"/>
    <col customWidth="1" min="24" max="24" width="10.14"/>
    <col customWidth="1" min="25" max="25" width="10.71"/>
    <col customWidth="1" min="26" max="26" width="21.71"/>
    <col customWidth="1" min="27" max="27" width="15.71"/>
    <col customWidth="1" min="28" max="31" width="14.43"/>
    <col customWidth="1" min="32" max="32" width="10.71"/>
    <col customWidth="1" min="33" max="33" width="11.43"/>
    <col customWidth="1" min="34" max="41" width="10.71"/>
    <col customWidth="1" min="42" max="42" width="12.71"/>
    <col customWidth="1" min="43" max="46" width="10.71"/>
    <col customWidth="1" min="47" max="47" width="12.43"/>
    <col customWidth="1" min="48" max="51" width="10.71"/>
  </cols>
  <sheetData>
    <row r="1">
      <c r="A1" s="1" t="s">
        <v>0</v>
      </c>
      <c r="B1" s="1"/>
      <c r="C1" s="2" t="s">
        <v>1</v>
      </c>
      <c r="H1" s="2" t="s">
        <v>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</v>
      </c>
    </row>
    <row r="3">
      <c r="A3" s="2" t="s">
        <v>4</v>
      </c>
      <c r="B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5</v>
      </c>
      <c r="B4" s="1"/>
      <c r="H4" s="1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7</v>
      </c>
      <c r="H5" s="2" t="s">
        <v>8</v>
      </c>
      <c r="J5" s="2" t="s">
        <v>9</v>
      </c>
    </row>
    <row r="6">
      <c r="A6" s="2" t="s">
        <v>10</v>
      </c>
      <c r="H6" s="2" t="s">
        <v>11</v>
      </c>
      <c r="J6" s="2" t="s">
        <v>12</v>
      </c>
    </row>
    <row r="7">
      <c r="A7" s="2" t="s">
        <v>13</v>
      </c>
      <c r="H7" s="2" t="s">
        <v>11</v>
      </c>
      <c r="J7" s="2" t="s">
        <v>14</v>
      </c>
    </row>
    <row r="8">
      <c r="A8" s="2" t="s">
        <v>15</v>
      </c>
    </row>
    <row r="9">
      <c r="A9" s="2" t="s">
        <v>16</v>
      </c>
    </row>
    <row r="10">
      <c r="A10" s="2" t="s">
        <v>17</v>
      </c>
    </row>
    <row r="11">
      <c r="A11" s="2" t="s">
        <v>18</v>
      </c>
    </row>
    <row r="12">
      <c r="A12" s="2" t="s">
        <v>15</v>
      </c>
    </row>
    <row r="13" ht="15.0" customHeight="1">
      <c r="A13" s="3" t="s">
        <v>19</v>
      </c>
      <c r="B13" s="4" t="s">
        <v>20</v>
      </c>
      <c r="C13" s="5"/>
      <c r="D13" s="5"/>
      <c r="E13" s="5"/>
      <c r="F13" s="5"/>
      <c r="G13" s="5"/>
      <c r="H13" s="5"/>
      <c r="I13" s="5"/>
      <c r="J13" s="5"/>
      <c r="K13" s="6"/>
      <c r="L13" s="4" t="s">
        <v>21</v>
      </c>
      <c r="M13" s="5"/>
      <c r="N13" s="5"/>
      <c r="O13" s="5"/>
      <c r="P13" s="5"/>
      <c r="Q13" s="5"/>
      <c r="R13" s="5"/>
      <c r="S13" s="5"/>
      <c r="T13" s="6"/>
      <c r="U13" s="4" t="s">
        <v>22</v>
      </c>
      <c r="V13" s="5"/>
      <c r="W13" s="5"/>
      <c r="X13" s="5"/>
      <c r="Y13" s="5"/>
      <c r="Z13" s="5"/>
      <c r="AA13" s="6"/>
      <c r="AB13" s="4" t="s">
        <v>23</v>
      </c>
      <c r="AC13" s="5"/>
      <c r="AD13" s="5"/>
      <c r="AE13" s="6"/>
    </row>
    <row r="14" ht="15.0" customHeight="1">
      <c r="A14" s="7"/>
      <c r="B14" s="8"/>
      <c r="K14" s="9"/>
      <c r="L14" s="8"/>
      <c r="T14" s="9"/>
      <c r="U14" s="8"/>
      <c r="AA14" s="9"/>
      <c r="AB14" s="8"/>
      <c r="AE14" s="9"/>
    </row>
    <row r="15" ht="15.75" customHeight="1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2"/>
      <c r="S15" s="12"/>
      <c r="T15" s="13"/>
      <c r="U15" s="11"/>
      <c r="V15" s="12"/>
      <c r="W15" s="12"/>
      <c r="X15" s="12"/>
      <c r="Y15" s="12"/>
      <c r="Z15" s="12"/>
      <c r="AA15" s="13"/>
      <c r="AB15" s="11"/>
      <c r="AC15" s="12"/>
      <c r="AD15" s="12"/>
      <c r="AE15" s="13"/>
    </row>
    <row r="16">
      <c r="A16" s="14" t="s">
        <v>24</v>
      </c>
      <c r="B16" s="15" t="s">
        <v>25</v>
      </c>
      <c r="C16" s="15" t="s">
        <v>26</v>
      </c>
      <c r="D16" s="15" t="s">
        <v>27</v>
      </c>
      <c r="E16" s="15" t="s">
        <v>28</v>
      </c>
      <c r="F16" s="15" t="s">
        <v>29</v>
      </c>
      <c r="G16" s="15" t="s">
        <v>30</v>
      </c>
      <c r="H16" s="15" t="s">
        <v>31</v>
      </c>
      <c r="I16" s="15" t="s">
        <v>32</v>
      </c>
      <c r="J16" s="15" t="s">
        <v>33</v>
      </c>
      <c r="K16" s="15" t="s">
        <v>34</v>
      </c>
      <c r="L16" s="16" t="s">
        <v>35</v>
      </c>
      <c r="M16" s="16" t="s">
        <v>36</v>
      </c>
      <c r="N16" s="16" t="s">
        <v>37</v>
      </c>
      <c r="O16" s="16" t="s">
        <v>38</v>
      </c>
      <c r="P16" s="16" t="s">
        <v>39</v>
      </c>
      <c r="Q16" s="16" t="s">
        <v>40</v>
      </c>
      <c r="R16" s="16" t="s">
        <v>41</v>
      </c>
      <c r="S16" s="16" t="s">
        <v>42</v>
      </c>
      <c r="T16" s="16" t="s">
        <v>43</v>
      </c>
      <c r="U16" s="17" t="s">
        <v>44</v>
      </c>
      <c r="V16" s="17" t="s">
        <v>45</v>
      </c>
      <c r="W16" s="17" t="s">
        <v>46</v>
      </c>
      <c r="X16" s="17" t="s">
        <v>47</v>
      </c>
      <c r="Y16" s="17" t="s">
        <v>48</v>
      </c>
      <c r="Z16" s="18" t="s">
        <v>49</v>
      </c>
      <c r="AA16" s="17" t="s">
        <v>50</v>
      </c>
      <c r="AB16" s="19" t="s">
        <v>51</v>
      </c>
      <c r="AC16" s="19" t="s">
        <v>52</v>
      </c>
      <c r="AD16" s="19" t="s">
        <v>53</v>
      </c>
      <c r="AE16" s="19" t="s">
        <v>54</v>
      </c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</row>
    <row r="17">
      <c r="A17" s="21" t="s">
        <v>55</v>
      </c>
      <c r="B17" s="22">
        <v>203.0</v>
      </c>
      <c r="C17" s="23">
        <v>14.0</v>
      </c>
      <c r="D17" s="23">
        <v>250.0</v>
      </c>
      <c r="E17" s="23">
        <v>14.0</v>
      </c>
      <c r="F17" s="23">
        <v>146.0</v>
      </c>
      <c r="G17" s="23">
        <v>14.0</v>
      </c>
      <c r="H17" s="23">
        <v>212.0</v>
      </c>
      <c r="I17" s="23">
        <v>96.0</v>
      </c>
      <c r="J17" s="23">
        <v>94.0</v>
      </c>
      <c r="K17" s="24">
        <v>14.0</v>
      </c>
      <c r="L17" s="22">
        <v>172.0</v>
      </c>
      <c r="M17" s="23">
        <v>274.0</v>
      </c>
      <c r="N17" s="23">
        <v>144.0</v>
      </c>
      <c r="O17" s="23">
        <v>201.0</v>
      </c>
      <c r="P17" s="23">
        <v>13.0</v>
      </c>
      <c r="Q17" s="23">
        <v>155.0</v>
      </c>
      <c r="R17" s="23">
        <v>208.0</v>
      </c>
      <c r="S17" s="23">
        <v>155.0</v>
      </c>
      <c r="T17" s="24">
        <v>195.0</v>
      </c>
      <c r="U17" s="22">
        <v>132.0</v>
      </c>
      <c r="V17" s="23">
        <v>127.0</v>
      </c>
      <c r="W17" s="23">
        <v>164.0</v>
      </c>
      <c r="X17" s="23">
        <v>127.0</v>
      </c>
      <c r="Y17" s="23">
        <v>110.0</v>
      </c>
      <c r="Z17" s="23">
        <v>485.0</v>
      </c>
      <c r="AA17" s="24">
        <v>148.0</v>
      </c>
      <c r="AB17" s="22">
        <v>241.0</v>
      </c>
      <c r="AC17" s="23">
        <v>101.0</v>
      </c>
      <c r="AD17" s="23">
        <v>122.0</v>
      </c>
      <c r="AE17" s="24">
        <v>52.0</v>
      </c>
    </row>
    <row r="18">
      <c r="A18" s="21" t="s">
        <v>56</v>
      </c>
      <c r="B18" s="25">
        <v>38991.0</v>
      </c>
      <c r="C18" s="26">
        <v>43807.0</v>
      </c>
      <c r="D18" s="26">
        <v>14858.0</v>
      </c>
      <c r="E18" s="26">
        <v>3829.0</v>
      </c>
      <c r="F18" s="26">
        <v>13762.0</v>
      </c>
      <c r="G18" s="26">
        <v>3921.0</v>
      </c>
      <c r="H18" s="26">
        <v>35492.0</v>
      </c>
      <c r="I18" s="26">
        <v>8352.0</v>
      </c>
      <c r="J18" s="26">
        <v>5385.0</v>
      </c>
      <c r="K18" s="27">
        <v>8088.0</v>
      </c>
      <c r="L18" s="25">
        <v>33958.0</v>
      </c>
      <c r="M18" s="26">
        <v>4023.0</v>
      </c>
      <c r="N18" s="26">
        <v>12261.0</v>
      </c>
      <c r="O18" s="26">
        <v>18428.0</v>
      </c>
      <c r="P18" s="26">
        <v>17591.0</v>
      </c>
      <c r="Q18" s="26">
        <v>17068.0</v>
      </c>
      <c r="R18" s="26">
        <v>14216.0</v>
      </c>
      <c r="S18" s="26">
        <v>245902.0</v>
      </c>
      <c r="T18" s="27">
        <v>44578.0</v>
      </c>
      <c r="U18" s="25">
        <v>161460.0</v>
      </c>
      <c r="V18" s="26">
        <v>8999.0</v>
      </c>
      <c r="W18" s="26">
        <v>20369.0</v>
      </c>
      <c r="X18" s="26">
        <v>11667.0</v>
      </c>
      <c r="Y18" s="28">
        <v>14085.0</v>
      </c>
      <c r="Z18" s="26">
        <v>7512.0</v>
      </c>
      <c r="AA18" s="27">
        <v>10030.0</v>
      </c>
      <c r="AB18" s="25">
        <v>5071.0</v>
      </c>
      <c r="AC18" s="26">
        <v>2623.0</v>
      </c>
      <c r="AD18" s="26">
        <v>8944.0</v>
      </c>
      <c r="AE18" s="27">
        <v>1711.0</v>
      </c>
    </row>
    <row r="19">
      <c r="A19" s="21" t="s">
        <v>57</v>
      </c>
      <c r="B19" s="2">
        <f>SUM(B17:K17)</f>
        <v>1057</v>
      </c>
      <c r="L19" s="2">
        <f>SUM(L17:T17)</f>
        <v>1517</v>
      </c>
      <c r="U19" s="2">
        <f>SUM(U17:AA17)</f>
        <v>1293</v>
      </c>
      <c r="Y19" s="29"/>
      <c r="AB19" s="2">
        <f>SUM(AB17:AE17)</f>
        <v>516</v>
      </c>
    </row>
    <row r="20">
      <c r="A20" s="21" t="s">
        <v>58</v>
      </c>
      <c r="B20" s="2">
        <f>B19+L19+U19+AB19</f>
        <v>4383</v>
      </c>
      <c r="Y20" s="29"/>
    </row>
    <row r="21" ht="15.75" customHeight="1">
      <c r="A21" s="21" t="s">
        <v>59</v>
      </c>
      <c r="B21" s="2">
        <f t="shared" ref="B21:AE21" si="1">$B$30*B17</f>
        <v>11279.492</v>
      </c>
      <c r="C21" s="2">
        <f t="shared" si="1"/>
        <v>777.896</v>
      </c>
      <c r="D21" s="2">
        <f t="shared" si="1"/>
        <v>13891</v>
      </c>
      <c r="E21" s="2">
        <f t="shared" si="1"/>
        <v>777.896</v>
      </c>
      <c r="F21" s="2">
        <f t="shared" si="1"/>
        <v>8112.344</v>
      </c>
      <c r="G21" s="2">
        <f t="shared" si="1"/>
        <v>777.896</v>
      </c>
      <c r="H21" s="2">
        <f t="shared" si="1"/>
        <v>11779.568</v>
      </c>
      <c r="I21" s="2">
        <f t="shared" si="1"/>
        <v>5334.144</v>
      </c>
      <c r="J21" s="2">
        <f t="shared" si="1"/>
        <v>5223.016</v>
      </c>
      <c r="K21" s="2">
        <f t="shared" si="1"/>
        <v>777.896</v>
      </c>
      <c r="L21" s="2">
        <f t="shared" si="1"/>
        <v>9557.008</v>
      </c>
      <c r="M21" s="2">
        <f t="shared" si="1"/>
        <v>15224.536</v>
      </c>
      <c r="N21" s="2">
        <f t="shared" si="1"/>
        <v>8001.216</v>
      </c>
      <c r="O21" s="2">
        <f t="shared" si="1"/>
        <v>11168.364</v>
      </c>
      <c r="P21" s="2">
        <f t="shared" si="1"/>
        <v>722.332</v>
      </c>
      <c r="Q21" s="2">
        <f t="shared" si="1"/>
        <v>8612.42</v>
      </c>
      <c r="R21" s="2">
        <f t="shared" si="1"/>
        <v>11557.312</v>
      </c>
      <c r="S21" s="2">
        <f t="shared" si="1"/>
        <v>8612.42</v>
      </c>
      <c r="T21" s="2">
        <f t="shared" si="1"/>
        <v>10834.98</v>
      </c>
      <c r="U21" s="2">
        <f t="shared" si="1"/>
        <v>7334.448</v>
      </c>
      <c r="V21" s="2">
        <f t="shared" si="1"/>
        <v>7056.628</v>
      </c>
      <c r="W21" s="2">
        <f t="shared" si="1"/>
        <v>9112.496</v>
      </c>
      <c r="X21" s="2">
        <f t="shared" si="1"/>
        <v>7056.628</v>
      </c>
      <c r="Y21" s="2">
        <f t="shared" si="1"/>
        <v>6112.04</v>
      </c>
      <c r="Z21" s="2">
        <f t="shared" si="1"/>
        <v>26948.54</v>
      </c>
      <c r="AA21" s="2">
        <f t="shared" si="1"/>
        <v>8223.472</v>
      </c>
      <c r="AB21" s="2">
        <f t="shared" si="1"/>
        <v>13390.924</v>
      </c>
      <c r="AC21" s="2">
        <f t="shared" si="1"/>
        <v>5611.964</v>
      </c>
      <c r="AD21" s="2">
        <f t="shared" si="1"/>
        <v>6778.808</v>
      </c>
      <c r="AE21" s="2">
        <f t="shared" si="1"/>
        <v>2889.328</v>
      </c>
    </row>
    <row r="22" ht="15.75" customHeight="1">
      <c r="A22" s="21" t="s">
        <v>60</v>
      </c>
      <c r="B22" s="1">
        <f>SUM(B21:K21)</f>
        <v>58731.148</v>
      </c>
      <c r="L22" s="1">
        <f>SUM(L21:T21)</f>
        <v>84290.588</v>
      </c>
      <c r="U22" s="1">
        <f>SUM(U21:AA21)</f>
        <v>71844.252</v>
      </c>
      <c r="AB22" s="1">
        <f>SUM(AB21:AE21)</f>
        <v>28671.024</v>
      </c>
    </row>
    <row r="23" ht="15.75" customHeight="1">
      <c r="A23" s="30" t="s">
        <v>61</v>
      </c>
      <c r="B23" s="31">
        <f>SUM(L22+B22+U22+AB22)</f>
        <v>243537.012</v>
      </c>
      <c r="C23" s="2" t="s">
        <v>62</v>
      </c>
    </row>
    <row r="24" ht="15.75" customHeight="1"/>
    <row r="25" ht="15.75" customHeight="1"/>
    <row r="26" ht="15.75" customHeight="1">
      <c r="A26" s="2" t="s">
        <v>63</v>
      </c>
      <c r="B26" s="32">
        <v>19.16</v>
      </c>
      <c r="C26" s="2" t="s">
        <v>64</v>
      </c>
    </row>
    <row r="27" ht="15.75" customHeight="1">
      <c r="A27" s="2" t="s">
        <v>65</v>
      </c>
      <c r="B27" s="2">
        <v>398.333</v>
      </c>
      <c r="C27" s="2" t="s">
        <v>62</v>
      </c>
    </row>
    <row r="28" ht="15.75" customHeight="1">
      <c r="A28" s="2" t="s">
        <v>66</v>
      </c>
      <c r="B28" s="2">
        <f>B26+B27</f>
        <v>417.493</v>
      </c>
      <c r="C28" s="2" t="s">
        <v>62</v>
      </c>
    </row>
    <row r="29" ht="15.75" customHeight="1">
      <c r="A29" s="33" t="s">
        <v>67</v>
      </c>
      <c r="B29" s="2">
        <v>2.9</v>
      </c>
      <c r="C29" s="34" t="s">
        <v>68</v>
      </c>
    </row>
    <row r="30" ht="15.75" customHeight="1">
      <c r="A30" s="2" t="s">
        <v>69</v>
      </c>
      <c r="B30" s="35">
        <f>B26*B29</f>
        <v>55.564</v>
      </c>
      <c r="C30" s="2" t="s">
        <v>70</v>
      </c>
    </row>
    <row r="31" ht="15.75" customHeight="1">
      <c r="A31" s="2" t="s">
        <v>71</v>
      </c>
      <c r="B31" s="2">
        <f>B29*B28</f>
        <v>1210.7297</v>
      </c>
      <c r="C31" s="2" t="s">
        <v>62</v>
      </c>
    </row>
    <row r="32" ht="15.75" customHeight="1">
      <c r="A32" s="33"/>
      <c r="C32" s="36"/>
      <c r="D32" s="36"/>
    </row>
    <row r="33" ht="15.75" customHeight="1">
      <c r="A33" s="1">
        <v>2021.0</v>
      </c>
    </row>
    <row r="34" ht="15.75" customHeight="1">
      <c r="A34" s="2" t="s">
        <v>72</v>
      </c>
      <c r="B34" s="35">
        <v>2036700.0</v>
      </c>
      <c r="C34" s="2" t="s">
        <v>73</v>
      </c>
    </row>
    <row r="35" ht="15.75" customHeight="1">
      <c r="A35" s="2" t="s">
        <v>74</v>
      </c>
      <c r="B35" s="2">
        <f>B34/12</f>
        <v>169725</v>
      </c>
      <c r="C35" s="2" t="s">
        <v>73</v>
      </c>
    </row>
    <row r="36" ht="15.75" customHeight="1">
      <c r="A36" s="2" t="s">
        <v>75</v>
      </c>
      <c r="B36" s="33">
        <v>0.1314</v>
      </c>
      <c r="C36" s="2" t="s">
        <v>76</v>
      </c>
    </row>
    <row r="37" ht="15.75" customHeight="1">
      <c r="A37" s="2" t="s">
        <v>77</v>
      </c>
      <c r="B37" s="2">
        <f>B34*B36</f>
        <v>267622.38</v>
      </c>
      <c r="C37" s="2" t="s">
        <v>73</v>
      </c>
    </row>
    <row r="38" ht="15.75" customHeight="1">
      <c r="A38" s="2" t="s">
        <v>78</v>
      </c>
      <c r="B38" s="37">
        <f>B35*B36</f>
        <v>22301.865</v>
      </c>
      <c r="C38" s="2" t="s">
        <v>73</v>
      </c>
    </row>
    <row r="39" ht="15.75" customHeight="1">
      <c r="A39" s="2" t="s">
        <v>79</v>
      </c>
      <c r="B39" s="38">
        <v>0.69</v>
      </c>
      <c r="C39" s="2" t="s">
        <v>76</v>
      </c>
    </row>
    <row r="40" ht="15.75" customHeight="1">
      <c r="A40" s="2" t="s">
        <v>80</v>
      </c>
      <c r="B40" s="35">
        <f>B38*B39</f>
        <v>15388.28685</v>
      </c>
      <c r="C40" s="2" t="s">
        <v>73</v>
      </c>
    </row>
    <row r="41" ht="15.75" customHeight="1">
      <c r="A41" s="2" t="s">
        <v>81</v>
      </c>
      <c r="B41" s="2">
        <v>500.0</v>
      </c>
      <c r="C41" s="2" t="s">
        <v>82</v>
      </c>
    </row>
    <row r="42" ht="15.75" customHeight="1">
      <c r="A42" s="38" t="s">
        <v>83</v>
      </c>
      <c r="B42" s="2">
        <f>B40*B41/1000</f>
        <v>7694.143425</v>
      </c>
      <c r="C42" s="2" t="s">
        <v>84</v>
      </c>
    </row>
    <row r="43" ht="15.75" customHeight="1">
      <c r="A43" s="2" t="s">
        <v>85</v>
      </c>
      <c r="B43" s="39">
        <f>B42*300</f>
        <v>2308243.028</v>
      </c>
      <c r="C43" s="2" t="s">
        <v>86</v>
      </c>
    </row>
    <row r="44" ht="15.75" customHeight="1">
      <c r="B44" s="37"/>
    </row>
    <row r="45" ht="15.75" customHeight="1">
      <c r="A45" s="2" t="s">
        <v>87</v>
      </c>
    </row>
    <row r="46" ht="15.75" customHeight="1"/>
    <row r="47" ht="15.75" customHeight="1">
      <c r="A47" s="2" t="s">
        <v>88</v>
      </c>
      <c r="C47" s="36" t="s">
        <v>89</v>
      </c>
    </row>
    <row r="48" ht="15.75" customHeight="1"/>
    <row r="49" ht="15.75" customHeight="1">
      <c r="A49" s="2" t="s">
        <v>90</v>
      </c>
      <c r="B49" s="2">
        <v>9.94</v>
      </c>
      <c r="C49" s="2" t="s">
        <v>91</v>
      </c>
    </row>
    <row r="50" ht="15.75" customHeight="1">
      <c r="A50" s="2" t="s">
        <v>92</v>
      </c>
      <c r="B50" s="2">
        <v>0.6</v>
      </c>
      <c r="C50" s="2" t="s">
        <v>76</v>
      </c>
    </row>
    <row r="51" ht="15.75" customHeight="1">
      <c r="A51" s="2" t="s">
        <v>93</v>
      </c>
      <c r="B51" s="2">
        <v>289.0</v>
      </c>
      <c r="C51" s="2" t="s">
        <v>94</v>
      </c>
    </row>
    <row r="52" ht="15.75" customHeight="1">
      <c r="A52" s="2" t="s">
        <v>95</v>
      </c>
      <c r="B52" s="2">
        <v>1.015</v>
      </c>
      <c r="C52" s="2" t="s">
        <v>96</v>
      </c>
    </row>
    <row r="53" ht="15.75" customHeight="1">
      <c r="A53" s="1" t="s">
        <v>97</v>
      </c>
      <c r="B53" s="1">
        <f>B49*B50*273*B52/B51/1.013</f>
        <v>5.644936176</v>
      </c>
      <c r="C53" s="2" t="s">
        <v>98</v>
      </c>
    </row>
    <row r="54" ht="15.75" customHeight="1">
      <c r="A54" s="2" t="s">
        <v>99</v>
      </c>
      <c r="B54" s="35">
        <f>B53*B43</f>
        <v>13029884.57</v>
      </c>
      <c r="C54" s="2" t="s">
        <v>62</v>
      </c>
      <c r="D54" s="40" t="s">
        <v>100</v>
      </c>
      <c r="E54" s="40"/>
      <c r="F54" s="40">
        <f>B54/B30</f>
        <v>234502.2779</v>
      </c>
      <c r="G54" s="40" t="s">
        <v>101</v>
      </c>
    </row>
    <row r="55" ht="15.75" customHeight="1">
      <c r="D55" s="41" t="s">
        <v>102</v>
      </c>
      <c r="E55" s="41"/>
      <c r="F55" s="41">
        <f>B20</f>
        <v>4383</v>
      </c>
      <c r="G55" s="41"/>
    </row>
    <row r="56" ht="15.75" customHeight="1">
      <c r="E56" s="2" t="s">
        <v>103</v>
      </c>
      <c r="F56" s="2">
        <f>F54/B20*100</f>
        <v>5350.268717</v>
      </c>
      <c r="G56" s="2" t="s">
        <v>76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3:A15"/>
    <mergeCell ref="B13:K15"/>
    <mergeCell ref="L13:T15"/>
    <mergeCell ref="U13:AA15"/>
    <mergeCell ref="AB13:AE15"/>
    <mergeCell ref="C29:D29"/>
    <mergeCell ref="C47:D4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1.14"/>
    <col customWidth="1" min="2" max="2" width="15.29"/>
    <col customWidth="1" min="3" max="3" width="30.43"/>
    <col customWidth="1" min="4" max="4" width="57.29"/>
    <col customWidth="1" min="5" max="5" width="18.14"/>
    <col customWidth="1" min="6" max="6" width="10.71"/>
    <col customWidth="1" min="7" max="7" width="12.0"/>
    <col customWidth="1" min="8" max="8" width="8.86"/>
    <col customWidth="1" min="9" max="9" width="10.14"/>
    <col customWidth="1" min="10" max="10" width="8.86"/>
    <col customWidth="1" min="11" max="11" width="10.86"/>
    <col customWidth="1" min="12" max="12" width="15.29"/>
    <col customWidth="1" min="13" max="13" width="10.71"/>
    <col customWidth="1" min="14" max="14" width="7.57"/>
    <col customWidth="1" min="15" max="15" width="8.29"/>
    <col customWidth="1" min="16" max="16" width="12.14"/>
    <col customWidth="1" min="17" max="17" width="14.0"/>
    <col customWidth="1" min="18" max="18" width="8.29"/>
    <col customWidth="1" min="19" max="19" width="11.14"/>
    <col customWidth="1" min="20" max="20" width="11.29"/>
    <col customWidth="1" min="21" max="21" width="13.0"/>
    <col customWidth="1" min="22" max="23" width="11.57"/>
    <col customWidth="1" min="24" max="24" width="10.14"/>
    <col customWidth="1" min="25" max="25" width="10.71"/>
    <col customWidth="1" min="26" max="26" width="21.71"/>
    <col customWidth="1" min="27" max="27" width="15.71"/>
    <col customWidth="1" min="28" max="31" width="14.43"/>
    <col customWidth="1" min="32" max="32" width="10.71"/>
    <col customWidth="1" min="33" max="33" width="11.43"/>
    <col customWidth="1" min="34" max="41" width="10.71"/>
    <col customWidth="1" min="42" max="42" width="12.71"/>
    <col customWidth="1" min="43" max="46" width="10.71"/>
    <col customWidth="1" min="47" max="47" width="12.43"/>
    <col customWidth="1" min="48" max="51" width="10.71"/>
  </cols>
  <sheetData>
    <row r="1">
      <c r="A1" s="1" t="s">
        <v>0</v>
      </c>
      <c r="B1" s="1"/>
      <c r="C1" s="2" t="s">
        <v>1</v>
      </c>
      <c r="H1" s="2" t="s">
        <v>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</v>
      </c>
    </row>
    <row r="3">
      <c r="A3" s="2" t="s">
        <v>4</v>
      </c>
      <c r="B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5</v>
      </c>
      <c r="B4" s="1"/>
      <c r="H4" s="1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7</v>
      </c>
      <c r="H5" s="2" t="s">
        <v>8</v>
      </c>
      <c r="J5" s="2" t="s">
        <v>9</v>
      </c>
    </row>
    <row r="6">
      <c r="A6" s="2" t="s">
        <v>10</v>
      </c>
      <c r="H6" s="2" t="s">
        <v>11</v>
      </c>
      <c r="J6" s="2" t="s">
        <v>12</v>
      </c>
    </row>
    <row r="7">
      <c r="A7" s="2" t="s">
        <v>13</v>
      </c>
      <c r="H7" s="2" t="s">
        <v>11</v>
      </c>
      <c r="J7" s="2" t="s">
        <v>14</v>
      </c>
    </row>
    <row r="8">
      <c r="A8" s="2" t="s">
        <v>15</v>
      </c>
    </row>
    <row r="9">
      <c r="A9" s="2" t="s">
        <v>16</v>
      </c>
    </row>
    <row r="10">
      <c r="A10" s="2" t="s">
        <v>17</v>
      </c>
    </row>
    <row r="11">
      <c r="A11" s="2" t="s">
        <v>18</v>
      </c>
    </row>
    <row r="12">
      <c r="A12" s="2" t="s">
        <v>15</v>
      </c>
    </row>
    <row r="13" ht="15.0" customHeight="1">
      <c r="A13" s="3" t="s">
        <v>19</v>
      </c>
      <c r="B13" s="4" t="s">
        <v>20</v>
      </c>
      <c r="C13" s="5"/>
      <c r="D13" s="5"/>
      <c r="E13" s="5"/>
      <c r="F13" s="5"/>
      <c r="G13" s="5"/>
      <c r="H13" s="5"/>
      <c r="I13" s="5"/>
      <c r="J13" s="5"/>
      <c r="K13" s="6"/>
      <c r="L13" s="4" t="s">
        <v>21</v>
      </c>
      <c r="M13" s="5"/>
      <c r="N13" s="5"/>
      <c r="O13" s="5"/>
      <c r="P13" s="5"/>
      <c r="Q13" s="5"/>
      <c r="R13" s="5"/>
      <c r="S13" s="5"/>
      <c r="T13" s="6"/>
      <c r="U13" s="4" t="s">
        <v>22</v>
      </c>
      <c r="V13" s="5"/>
      <c r="W13" s="5"/>
      <c r="X13" s="5"/>
      <c r="Y13" s="5"/>
      <c r="Z13" s="5"/>
      <c r="AA13" s="6"/>
      <c r="AB13" s="4" t="s">
        <v>23</v>
      </c>
      <c r="AC13" s="5"/>
      <c r="AD13" s="5"/>
      <c r="AE13" s="6"/>
    </row>
    <row r="14" ht="15.0" customHeight="1">
      <c r="A14" s="7"/>
      <c r="B14" s="8"/>
      <c r="K14" s="9"/>
      <c r="L14" s="8"/>
      <c r="T14" s="9"/>
      <c r="U14" s="8"/>
      <c r="AA14" s="9"/>
      <c r="AB14" s="8"/>
      <c r="AE14" s="9"/>
    </row>
    <row r="15" ht="15.75" customHeight="1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2"/>
      <c r="S15" s="12"/>
      <c r="T15" s="13"/>
      <c r="U15" s="11"/>
      <c r="V15" s="12"/>
      <c r="W15" s="12"/>
      <c r="X15" s="12"/>
      <c r="Y15" s="12"/>
      <c r="Z15" s="12"/>
      <c r="AA15" s="13"/>
      <c r="AB15" s="11"/>
      <c r="AC15" s="12"/>
      <c r="AD15" s="12"/>
      <c r="AE15" s="13"/>
    </row>
    <row r="16">
      <c r="A16" s="14" t="s">
        <v>24</v>
      </c>
      <c r="B16" s="15" t="s">
        <v>25</v>
      </c>
      <c r="C16" s="15" t="s">
        <v>26</v>
      </c>
      <c r="D16" s="15" t="s">
        <v>27</v>
      </c>
      <c r="E16" s="15" t="s">
        <v>28</v>
      </c>
      <c r="F16" s="15" t="s">
        <v>29</v>
      </c>
      <c r="G16" s="15" t="s">
        <v>30</v>
      </c>
      <c r="H16" s="15" t="s">
        <v>31</v>
      </c>
      <c r="I16" s="15" t="s">
        <v>32</v>
      </c>
      <c r="J16" s="15" t="s">
        <v>33</v>
      </c>
      <c r="K16" s="15" t="s">
        <v>34</v>
      </c>
      <c r="L16" s="16" t="s">
        <v>35</v>
      </c>
      <c r="M16" s="16" t="s">
        <v>36</v>
      </c>
      <c r="N16" s="16" t="s">
        <v>37</v>
      </c>
      <c r="O16" s="16" t="s">
        <v>38</v>
      </c>
      <c r="P16" s="16" t="s">
        <v>39</v>
      </c>
      <c r="Q16" s="16" t="s">
        <v>40</v>
      </c>
      <c r="R16" s="16" t="s">
        <v>41</v>
      </c>
      <c r="S16" s="16" t="s">
        <v>42</v>
      </c>
      <c r="T16" s="16" t="s">
        <v>43</v>
      </c>
      <c r="U16" s="17" t="s">
        <v>44</v>
      </c>
      <c r="V16" s="17" t="s">
        <v>45</v>
      </c>
      <c r="W16" s="17" t="s">
        <v>46</v>
      </c>
      <c r="X16" s="17" t="s">
        <v>47</v>
      </c>
      <c r="Y16" s="17" t="s">
        <v>48</v>
      </c>
      <c r="Z16" s="18" t="s">
        <v>49</v>
      </c>
      <c r="AA16" s="17" t="s">
        <v>50</v>
      </c>
      <c r="AB16" s="19" t="s">
        <v>51</v>
      </c>
      <c r="AC16" s="19" t="s">
        <v>52</v>
      </c>
      <c r="AD16" s="19" t="s">
        <v>53</v>
      </c>
      <c r="AE16" s="19" t="s">
        <v>54</v>
      </c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</row>
    <row r="17">
      <c r="A17" s="21" t="s">
        <v>55</v>
      </c>
      <c r="B17" s="22">
        <v>203.0</v>
      </c>
      <c r="C17" s="23">
        <v>14.0</v>
      </c>
      <c r="D17" s="23">
        <v>250.0</v>
      </c>
      <c r="E17" s="23">
        <v>14.0</v>
      </c>
      <c r="F17" s="23">
        <v>146.0</v>
      </c>
      <c r="G17" s="23">
        <v>14.0</v>
      </c>
      <c r="H17" s="23">
        <v>212.0</v>
      </c>
      <c r="I17" s="23">
        <v>96.0</v>
      </c>
      <c r="J17" s="23">
        <v>94.0</v>
      </c>
      <c r="K17" s="24">
        <v>14.0</v>
      </c>
      <c r="L17" s="22">
        <v>172.0</v>
      </c>
      <c r="M17" s="23">
        <v>274.0</v>
      </c>
      <c r="N17" s="23">
        <v>144.0</v>
      </c>
      <c r="O17" s="23">
        <v>201.0</v>
      </c>
      <c r="P17" s="23">
        <v>13.0</v>
      </c>
      <c r="Q17" s="23">
        <v>155.0</v>
      </c>
      <c r="R17" s="23">
        <v>208.0</v>
      </c>
      <c r="S17" s="23">
        <v>155.0</v>
      </c>
      <c r="T17" s="24">
        <v>195.0</v>
      </c>
      <c r="U17" s="22">
        <v>132.0</v>
      </c>
      <c r="V17" s="23">
        <v>127.0</v>
      </c>
      <c r="W17" s="23">
        <v>164.0</v>
      </c>
      <c r="X17" s="23">
        <v>127.0</v>
      </c>
      <c r="Y17" s="23">
        <v>110.0</v>
      </c>
      <c r="Z17" s="23">
        <v>485.0</v>
      </c>
      <c r="AA17" s="24">
        <v>148.0</v>
      </c>
      <c r="AB17" s="22">
        <v>241.0</v>
      </c>
      <c r="AC17" s="23">
        <v>101.0</v>
      </c>
      <c r="AD17" s="23">
        <v>122.0</v>
      </c>
      <c r="AE17" s="24">
        <v>52.0</v>
      </c>
    </row>
    <row r="18">
      <c r="A18" s="21" t="s">
        <v>56</v>
      </c>
      <c r="B18" s="25">
        <v>38991.0</v>
      </c>
      <c r="C18" s="26">
        <v>43807.0</v>
      </c>
      <c r="D18" s="26">
        <v>14858.0</v>
      </c>
      <c r="E18" s="26">
        <v>3829.0</v>
      </c>
      <c r="F18" s="26">
        <v>13762.0</v>
      </c>
      <c r="G18" s="26">
        <v>3921.0</v>
      </c>
      <c r="H18" s="26">
        <v>35492.0</v>
      </c>
      <c r="I18" s="26">
        <v>8352.0</v>
      </c>
      <c r="J18" s="26">
        <v>5385.0</v>
      </c>
      <c r="K18" s="27">
        <v>8088.0</v>
      </c>
      <c r="L18" s="25">
        <v>33958.0</v>
      </c>
      <c r="M18" s="26">
        <v>4023.0</v>
      </c>
      <c r="N18" s="26">
        <v>12261.0</v>
      </c>
      <c r="O18" s="26">
        <v>18428.0</v>
      </c>
      <c r="P18" s="26">
        <v>17591.0</v>
      </c>
      <c r="Q18" s="26">
        <v>17068.0</v>
      </c>
      <c r="R18" s="26">
        <v>14216.0</v>
      </c>
      <c r="S18" s="26">
        <v>245902.0</v>
      </c>
      <c r="T18" s="27">
        <v>44578.0</v>
      </c>
      <c r="U18" s="25">
        <v>161460.0</v>
      </c>
      <c r="V18" s="26">
        <v>8999.0</v>
      </c>
      <c r="W18" s="26">
        <v>20369.0</v>
      </c>
      <c r="X18" s="26">
        <v>11667.0</v>
      </c>
      <c r="Y18" s="28">
        <v>14085.0</v>
      </c>
      <c r="Z18" s="26">
        <v>7512.0</v>
      </c>
      <c r="AA18" s="27">
        <v>10030.0</v>
      </c>
      <c r="AB18" s="25">
        <v>5071.0</v>
      </c>
      <c r="AC18" s="26">
        <v>2623.0</v>
      </c>
      <c r="AD18" s="26">
        <v>8944.0</v>
      </c>
      <c r="AE18" s="27">
        <v>1711.0</v>
      </c>
    </row>
    <row r="19">
      <c r="A19" s="21" t="s">
        <v>57</v>
      </c>
      <c r="B19" s="2">
        <f>SUM(B17:K17)</f>
        <v>1057</v>
      </c>
      <c r="L19" s="2">
        <f>SUM(L17:T17)</f>
        <v>1517</v>
      </c>
      <c r="U19" s="2">
        <f>SUM(U17:AA17)</f>
        <v>1293</v>
      </c>
      <c r="Y19" s="29"/>
      <c r="AB19" s="2">
        <f>SUM(AB17:AE17)</f>
        <v>516</v>
      </c>
    </row>
    <row r="20">
      <c r="A20" s="21" t="s">
        <v>58</v>
      </c>
      <c r="B20" s="2">
        <f>B19+L19+U19+AB19</f>
        <v>4383</v>
      </c>
      <c r="Y20" s="29"/>
    </row>
    <row r="21" ht="15.75" customHeight="1">
      <c r="A21" s="21" t="s">
        <v>59</v>
      </c>
      <c r="B21" s="2">
        <f t="shared" ref="B21:AE21" si="1">$B$30*B17</f>
        <v>38773</v>
      </c>
      <c r="C21" s="2">
        <f t="shared" si="1"/>
        <v>2674</v>
      </c>
      <c r="D21" s="2">
        <f t="shared" si="1"/>
        <v>47750</v>
      </c>
      <c r="E21" s="2">
        <f t="shared" si="1"/>
        <v>2674</v>
      </c>
      <c r="F21" s="2">
        <f t="shared" si="1"/>
        <v>27886</v>
      </c>
      <c r="G21" s="2">
        <f t="shared" si="1"/>
        <v>2674</v>
      </c>
      <c r="H21" s="2">
        <f t="shared" si="1"/>
        <v>40492</v>
      </c>
      <c r="I21" s="2">
        <f t="shared" si="1"/>
        <v>18336</v>
      </c>
      <c r="J21" s="2">
        <f t="shared" si="1"/>
        <v>17954</v>
      </c>
      <c r="K21" s="2">
        <f t="shared" si="1"/>
        <v>2674</v>
      </c>
      <c r="L21" s="2">
        <f t="shared" si="1"/>
        <v>32852</v>
      </c>
      <c r="M21" s="2">
        <f t="shared" si="1"/>
        <v>52334</v>
      </c>
      <c r="N21" s="2">
        <f t="shared" si="1"/>
        <v>27504</v>
      </c>
      <c r="O21" s="2">
        <f t="shared" si="1"/>
        <v>38391</v>
      </c>
      <c r="P21" s="2">
        <f t="shared" si="1"/>
        <v>2483</v>
      </c>
      <c r="Q21" s="2">
        <f t="shared" si="1"/>
        <v>29605</v>
      </c>
      <c r="R21" s="2">
        <f t="shared" si="1"/>
        <v>39728</v>
      </c>
      <c r="S21" s="2">
        <f t="shared" si="1"/>
        <v>29605</v>
      </c>
      <c r="T21" s="2">
        <f t="shared" si="1"/>
        <v>37245</v>
      </c>
      <c r="U21" s="2">
        <f t="shared" si="1"/>
        <v>25212</v>
      </c>
      <c r="V21" s="2">
        <f t="shared" si="1"/>
        <v>24257</v>
      </c>
      <c r="W21" s="2">
        <f t="shared" si="1"/>
        <v>31324</v>
      </c>
      <c r="X21" s="2">
        <f t="shared" si="1"/>
        <v>24257</v>
      </c>
      <c r="Y21" s="2">
        <f t="shared" si="1"/>
        <v>21010</v>
      </c>
      <c r="Z21" s="2">
        <f t="shared" si="1"/>
        <v>92635</v>
      </c>
      <c r="AA21" s="2">
        <f t="shared" si="1"/>
        <v>28268</v>
      </c>
      <c r="AB21" s="2">
        <f t="shared" si="1"/>
        <v>46031</v>
      </c>
      <c r="AC21" s="2">
        <f t="shared" si="1"/>
        <v>19291</v>
      </c>
      <c r="AD21" s="2">
        <f t="shared" si="1"/>
        <v>23302</v>
      </c>
      <c r="AE21" s="2">
        <f t="shared" si="1"/>
        <v>9932</v>
      </c>
    </row>
    <row r="22" ht="15.75" customHeight="1">
      <c r="A22" s="21" t="s">
        <v>60</v>
      </c>
      <c r="B22" s="1">
        <f>SUM(B21:K21)</f>
        <v>201887</v>
      </c>
      <c r="L22" s="1">
        <f>SUM(L21:T21)</f>
        <v>289747</v>
      </c>
      <c r="U22" s="1">
        <f>SUM(U21:AA21)</f>
        <v>246963</v>
      </c>
      <c r="AB22" s="1">
        <f>SUM(AB21:AE21)</f>
        <v>98556</v>
      </c>
    </row>
    <row r="23" ht="15.75" customHeight="1">
      <c r="A23" s="30" t="s">
        <v>61</v>
      </c>
      <c r="B23" s="31">
        <f>SUM(L22+B22+U22+AB22)</f>
        <v>837153</v>
      </c>
      <c r="C23" s="2" t="s">
        <v>62</v>
      </c>
    </row>
    <row r="24" ht="15.75" customHeight="1"/>
    <row r="25" ht="15.75" customHeight="1"/>
    <row r="26" ht="15.75" customHeight="1">
      <c r="A26" s="2" t="s">
        <v>63</v>
      </c>
      <c r="B26" s="32">
        <v>19.16</v>
      </c>
      <c r="C26" s="2" t="s">
        <v>64</v>
      </c>
    </row>
    <row r="27" ht="15.75" customHeight="1">
      <c r="A27" s="2" t="s">
        <v>65</v>
      </c>
      <c r="B27" s="2">
        <v>398.333</v>
      </c>
      <c r="C27" s="2" t="s">
        <v>62</v>
      </c>
    </row>
    <row r="28" ht="15.75" customHeight="1">
      <c r="A28" s="2" t="s">
        <v>66</v>
      </c>
      <c r="B28" s="2">
        <f>B26+B27</f>
        <v>417.493</v>
      </c>
      <c r="C28" s="2" t="s">
        <v>62</v>
      </c>
    </row>
    <row r="29" ht="15.75" customHeight="1">
      <c r="A29" s="33" t="s">
        <v>67</v>
      </c>
      <c r="B29" s="2">
        <v>2.9</v>
      </c>
      <c r="C29" s="34" t="s">
        <v>68</v>
      </c>
    </row>
    <row r="30" ht="15.75" customHeight="1">
      <c r="A30" s="2" t="s">
        <v>69</v>
      </c>
      <c r="B30" s="35">
        <v>191.0</v>
      </c>
      <c r="C30" s="2" t="s">
        <v>70</v>
      </c>
    </row>
    <row r="31" ht="15.75" customHeight="1">
      <c r="A31" s="2" t="s">
        <v>71</v>
      </c>
      <c r="B31" s="2">
        <f>B29*B28</f>
        <v>1210.7297</v>
      </c>
      <c r="C31" s="2" t="s">
        <v>62</v>
      </c>
    </row>
    <row r="32" ht="15.75" customHeight="1">
      <c r="A32" s="33"/>
      <c r="C32" s="36"/>
      <c r="D32" s="36"/>
    </row>
    <row r="33" ht="15.75" customHeight="1">
      <c r="A33" s="1">
        <v>2021.0</v>
      </c>
    </row>
    <row r="34" ht="15.75" customHeight="1">
      <c r="A34" s="2" t="s">
        <v>72</v>
      </c>
      <c r="B34" s="35">
        <v>2036700.0</v>
      </c>
      <c r="C34" s="2" t="s">
        <v>73</v>
      </c>
    </row>
    <row r="35" ht="15.75" customHeight="1">
      <c r="A35" s="2" t="s">
        <v>74</v>
      </c>
      <c r="B35" s="2">
        <f>B34/12</f>
        <v>169725</v>
      </c>
      <c r="C35" s="2" t="s">
        <v>73</v>
      </c>
    </row>
    <row r="36" ht="15.75" customHeight="1">
      <c r="A36" s="2" t="s">
        <v>75</v>
      </c>
      <c r="B36" s="33">
        <v>0.1314</v>
      </c>
      <c r="C36" s="2" t="s">
        <v>76</v>
      </c>
    </row>
    <row r="37" ht="15.75" customHeight="1">
      <c r="A37" s="2" t="s">
        <v>104</v>
      </c>
      <c r="B37" s="2">
        <f>B34*B36</f>
        <v>267622.38</v>
      </c>
      <c r="C37" s="2" t="s">
        <v>73</v>
      </c>
    </row>
    <row r="38" ht="15.75" customHeight="1">
      <c r="A38" s="2" t="s">
        <v>105</v>
      </c>
      <c r="B38" s="37">
        <f>B35*B36</f>
        <v>22301.865</v>
      </c>
      <c r="C38" s="2" t="s">
        <v>73</v>
      </c>
    </row>
    <row r="39" ht="15.75" customHeight="1">
      <c r="A39" s="2" t="s">
        <v>106</v>
      </c>
      <c r="B39" s="2">
        <v>0.013</v>
      </c>
      <c r="C39" s="2" t="s">
        <v>76</v>
      </c>
    </row>
    <row r="40" ht="15.75" customHeight="1">
      <c r="A40" s="2" t="s">
        <v>107</v>
      </c>
      <c r="B40" s="35">
        <f>B38*B39</f>
        <v>289.924245</v>
      </c>
      <c r="C40" s="2" t="s">
        <v>73</v>
      </c>
    </row>
    <row r="41" ht="15.75" customHeight="1">
      <c r="A41" s="2" t="s">
        <v>81</v>
      </c>
      <c r="B41" s="2">
        <v>500.0</v>
      </c>
      <c r="C41" s="2" t="s">
        <v>82</v>
      </c>
    </row>
    <row r="42" ht="15.75" customHeight="1">
      <c r="A42" s="2" t="s">
        <v>108</v>
      </c>
      <c r="B42" s="2">
        <f>B40*B41/1000</f>
        <v>144.9621225</v>
      </c>
      <c r="C42" s="2" t="s">
        <v>84</v>
      </c>
    </row>
    <row r="43" ht="15.75" customHeight="1">
      <c r="A43" s="2" t="s">
        <v>109</v>
      </c>
      <c r="B43" s="33">
        <f>B42*300</f>
        <v>43488.63675</v>
      </c>
      <c r="C43" s="2" t="s">
        <v>110</v>
      </c>
    </row>
    <row r="44" ht="15.75" customHeight="1">
      <c r="A44" s="2" t="s">
        <v>111</v>
      </c>
      <c r="B44" s="41">
        <f>B43/12</f>
        <v>3624.053063</v>
      </c>
      <c r="C44" s="2" t="s">
        <v>112</v>
      </c>
    </row>
    <row r="45" ht="15.75" customHeight="1">
      <c r="A45" s="2" t="s">
        <v>87</v>
      </c>
    </row>
    <row r="46" ht="15.75" customHeight="1"/>
    <row r="47" ht="15.75" customHeight="1">
      <c r="A47" s="2" t="s">
        <v>88</v>
      </c>
      <c r="C47" s="36" t="s">
        <v>89</v>
      </c>
    </row>
    <row r="48" ht="15.75" customHeight="1"/>
    <row r="49" ht="15.75" customHeight="1">
      <c r="A49" s="2" t="s">
        <v>90</v>
      </c>
      <c r="B49" s="2">
        <v>9.94</v>
      </c>
      <c r="C49" s="2" t="s">
        <v>91</v>
      </c>
    </row>
    <row r="50" ht="15.75" customHeight="1">
      <c r="A50" s="2" t="s">
        <v>92</v>
      </c>
      <c r="B50" s="2">
        <v>0.8</v>
      </c>
      <c r="C50" s="2" t="s">
        <v>76</v>
      </c>
    </row>
    <row r="51" ht="15.75" customHeight="1">
      <c r="A51" s="2" t="s">
        <v>93</v>
      </c>
      <c r="B51" s="2">
        <v>289.0</v>
      </c>
      <c r="C51" s="2" t="s">
        <v>94</v>
      </c>
    </row>
    <row r="52" ht="15.75" customHeight="1">
      <c r="A52" s="2" t="s">
        <v>95</v>
      </c>
      <c r="B52" s="2">
        <v>1.015</v>
      </c>
      <c r="C52" s="2" t="s">
        <v>96</v>
      </c>
    </row>
    <row r="53" ht="15.75" customHeight="1">
      <c r="A53" s="1" t="s">
        <v>97</v>
      </c>
      <c r="B53" s="1">
        <f>B49*B50*273*B52/B51/1.013</f>
        <v>7.526581568</v>
      </c>
      <c r="C53" s="2" t="s">
        <v>98</v>
      </c>
    </row>
    <row r="54" ht="15.75" customHeight="1">
      <c r="A54" s="2" t="s">
        <v>99</v>
      </c>
      <c r="B54" s="35">
        <f>B53*B44</f>
        <v>27276.73098</v>
      </c>
      <c r="C54" s="2" t="s">
        <v>62</v>
      </c>
      <c r="D54" s="40" t="s">
        <v>100</v>
      </c>
      <c r="E54" s="40"/>
      <c r="F54" s="40">
        <f>B54/B30</f>
        <v>142.8101098</v>
      </c>
      <c r="G54" s="40" t="s">
        <v>101</v>
      </c>
    </row>
    <row r="55" ht="15.75" customHeight="1">
      <c r="D55" s="41" t="s">
        <v>102</v>
      </c>
      <c r="E55" s="41"/>
      <c r="F55" s="41">
        <f>B20</f>
        <v>4383</v>
      </c>
      <c r="G55" s="41"/>
    </row>
    <row r="56" ht="15.75" customHeight="1">
      <c r="E56" s="2" t="s">
        <v>103</v>
      </c>
      <c r="F56" s="2">
        <f>F54/B20*100</f>
        <v>3.258273097</v>
      </c>
      <c r="G56" s="2" t="s">
        <v>76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3:A15"/>
    <mergeCell ref="B13:K15"/>
    <mergeCell ref="L13:T15"/>
    <mergeCell ref="U13:AA15"/>
    <mergeCell ref="AB13:AE15"/>
    <mergeCell ref="C29:D29"/>
    <mergeCell ref="C47:D4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2023-06-06T18:10:55Z</dcterms:created>
  <dc:creator>Kurt</dc:creator>
</cp:coreProperties>
</file>