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Hermoncito\Financial engineering I - COURSERA\week 5 - Term structure models I\"/>
    </mc:Choice>
  </mc:AlternateContent>
  <bookViews>
    <workbookView xWindow="0" yWindow="0" windowWidth="20490" windowHeight="7755" activeTab="1"/>
  </bookViews>
  <sheets>
    <sheet name="ZCB" sheetId="1" r:id="rId1"/>
    <sheet name="ForwardStartSwap" sheetId="2" r:id="rId2"/>
    <sheet name="SWAP" sheetId="3" r:id="rId3"/>
  </sheets>
  <definedNames>
    <definedName name="workspace">#REF!</definedName>
  </definedNames>
  <calcPr calcId="152511"/>
</workbook>
</file>

<file path=xl/calcChain.xml><?xml version="1.0" encoding="utf-8"?>
<calcChain xmlns="http://schemas.openxmlformats.org/spreadsheetml/2006/main">
  <c r="F43" i="3" l="1"/>
  <c r="G42" i="3"/>
  <c r="C37" i="3"/>
  <c r="L27" i="3"/>
  <c r="K44" i="2"/>
  <c r="C47" i="2"/>
  <c r="C52" i="2" s="1"/>
  <c r="B48" i="2"/>
  <c r="L38" i="2"/>
  <c r="L26" i="2"/>
  <c r="G60" i="1"/>
  <c r="H59" i="1"/>
  <c r="B54" i="1"/>
  <c r="E51" i="1"/>
  <c r="F50" i="1"/>
  <c r="I46" i="1"/>
  <c r="F21" i="1"/>
  <c r="F43" i="1"/>
  <c r="F44" i="1"/>
  <c r="F45" i="1"/>
  <c r="F46" i="1"/>
  <c r="F42" i="1"/>
  <c r="E44" i="1"/>
  <c r="K28" i="1"/>
  <c r="H16" i="1"/>
  <c r="H18" i="1"/>
  <c r="H19" i="1"/>
  <c r="D3" i="3" l="1"/>
  <c r="A42" i="3"/>
  <c r="A35" i="3"/>
  <c r="A36" i="3" s="1"/>
  <c r="A37" i="3" s="1"/>
  <c r="A27" i="3"/>
  <c r="A28" i="3" s="1"/>
  <c r="A29" i="3" s="1"/>
  <c r="A30" i="3" s="1"/>
  <c r="A31" i="3" s="1"/>
  <c r="A32" i="3" s="1"/>
  <c r="A33" i="3" s="1"/>
  <c r="A34" i="3" s="1"/>
  <c r="E26" i="3"/>
  <c r="F26" i="3" s="1"/>
  <c r="G26" i="3" s="1"/>
  <c r="H26" i="3" s="1"/>
  <c r="I26" i="3" s="1"/>
  <c r="J26" i="3" s="1"/>
  <c r="K26" i="3" s="1"/>
  <c r="L26" i="3" s="1"/>
  <c r="B26" i="3"/>
  <c r="C26" i="3" s="1"/>
  <c r="D26" i="3" s="1"/>
  <c r="A17" i="3"/>
  <c r="A18" i="3" s="1"/>
  <c r="A19" i="3" s="1"/>
  <c r="A20" i="3" s="1"/>
  <c r="A21" i="3" s="1"/>
  <c r="A22" i="3" s="1"/>
  <c r="A12" i="3"/>
  <c r="A13" i="3" s="1"/>
  <c r="A14" i="3" s="1"/>
  <c r="A15" i="3" s="1"/>
  <c r="A16" i="3" s="1"/>
  <c r="C11" i="3"/>
  <c r="D11" i="3" s="1"/>
  <c r="E11" i="3" s="1"/>
  <c r="F11" i="3" s="1"/>
  <c r="G11" i="3" s="1"/>
  <c r="H11" i="3" s="1"/>
  <c r="I11" i="3" s="1"/>
  <c r="J11" i="3" s="1"/>
  <c r="K11" i="3" s="1"/>
  <c r="L11" i="3" s="1"/>
  <c r="B5" i="3"/>
  <c r="B6" i="3" s="1"/>
  <c r="B4" i="3"/>
  <c r="B3" i="3"/>
  <c r="B2" i="3"/>
  <c r="B22" i="3" s="1"/>
  <c r="B36" i="2"/>
  <c r="A26" i="2"/>
  <c r="B25" i="2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C21" i="2"/>
  <c r="D20" i="2" s="1"/>
  <c r="E20" i="2" s="1"/>
  <c r="F20" i="2" s="1"/>
  <c r="G20" i="2" s="1"/>
  <c r="E19" i="2"/>
  <c r="F19" i="2" s="1"/>
  <c r="G19" i="2" s="1"/>
  <c r="H19" i="2" s="1"/>
  <c r="I19" i="2" s="1"/>
  <c r="J19" i="2" s="1"/>
  <c r="K19" i="2" s="1"/>
  <c r="L19" i="2" s="1"/>
  <c r="A17" i="2"/>
  <c r="A18" i="2" s="1"/>
  <c r="A19" i="2" s="1"/>
  <c r="A20" i="2" s="1"/>
  <c r="A21" i="2" s="1"/>
  <c r="A22" i="2" s="1"/>
  <c r="A12" i="2"/>
  <c r="A13" i="2" s="1"/>
  <c r="A14" i="2" s="1"/>
  <c r="A15" i="2" s="1"/>
  <c r="A16" i="2" s="1"/>
  <c r="D11" i="2"/>
  <c r="E11" i="2" s="1"/>
  <c r="F11" i="2" s="1"/>
  <c r="G11" i="2" s="1"/>
  <c r="H11" i="2" s="1"/>
  <c r="I11" i="2" s="1"/>
  <c r="J11" i="2" s="1"/>
  <c r="K11" i="2" s="1"/>
  <c r="L11" i="2" s="1"/>
  <c r="C11" i="2"/>
  <c r="B5" i="2"/>
  <c r="B6" i="2" s="1"/>
  <c r="B4" i="2"/>
  <c r="D3" i="2"/>
  <c r="B3" i="2"/>
  <c r="B2" i="2"/>
  <c r="B22" i="2" s="1"/>
  <c r="K61" i="1"/>
  <c r="K60" i="1"/>
  <c r="A60" i="1"/>
  <c r="A61" i="1" s="1"/>
  <c r="A62" i="1" s="1"/>
  <c r="A63" i="1" s="1"/>
  <c r="A64" i="1" s="1"/>
  <c r="A65" i="1" s="1"/>
  <c r="K59" i="1"/>
  <c r="A59" i="1"/>
  <c r="B58" i="1"/>
  <c r="C58" i="1" s="1"/>
  <c r="D58" i="1" s="1"/>
  <c r="E58" i="1" s="1"/>
  <c r="F58" i="1" s="1"/>
  <c r="G58" i="1" s="1"/>
  <c r="H58" i="1" s="1"/>
  <c r="A53" i="1"/>
  <c r="A54" i="1" s="1"/>
  <c r="A52" i="1"/>
  <c r="A50" i="1"/>
  <c r="A51" i="1" s="1"/>
  <c r="C49" i="1"/>
  <c r="D49" i="1" s="1"/>
  <c r="E49" i="1" s="1"/>
  <c r="F49" i="1" s="1"/>
  <c r="B49" i="1"/>
  <c r="A46" i="1"/>
  <c r="A43" i="1"/>
  <c r="A44" i="1" s="1"/>
  <c r="A45" i="1" s="1"/>
  <c r="A42" i="1"/>
  <c r="B41" i="1"/>
  <c r="C41" i="1" s="1"/>
  <c r="D41" i="1" s="1"/>
  <c r="E41" i="1" s="1"/>
  <c r="F41" i="1" s="1"/>
  <c r="L37" i="1"/>
  <c r="L36" i="1"/>
  <c r="L35" i="1"/>
  <c r="L34" i="1"/>
  <c r="L33" i="1"/>
  <c r="L32" i="1"/>
  <c r="L31" i="1"/>
  <c r="L30" i="1"/>
  <c r="L29" i="1"/>
  <c r="L28" i="1"/>
  <c r="L27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A15" i="1"/>
  <c r="A16" i="1" s="1"/>
  <c r="A17" i="1" s="1"/>
  <c r="A18" i="1" s="1"/>
  <c r="A19" i="1" s="1"/>
  <c r="A20" i="1" s="1"/>
  <c r="A21" i="1" s="1"/>
  <c r="A22" i="1" s="1"/>
  <c r="A14" i="1"/>
  <c r="A13" i="1"/>
  <c r="A12" i="1"/>
  <c r="C11" i="1"/>
  <c r="D11" i="1" s="1"/>
  <c r="E11" i="1" s="1"/>
  <c r="F11" i="1" s="1"/>
  <c r="G11" i="1" s="1"/>
  <c r="H11" i="1" s="1"/>
  <c r="I11" i="1" s="1"/>
  <c r="J11" i="1" s="1"/>
  <c r="K11" i="1" s="1"/>
  <c r="L11" i="1" s="1"/>
  <c r="B7" i="1"/>
  <c r="B6" i="1"/>
  <c r="B5" i="1"/>
  <c r="B4" i="1"/>
  <c r="B3" i="1"/>
  <c r="B22" i="1" s="1"/>
  <c r="B2" i="1"/>
  <c r="C21" i="1" l="1"/>
  <c r="H20" i="2"/>
  <c r="I20" i="2" s="1"/>
  <c r="J20" i="2" s="1"/>
  <c r="K20" i="2" s="1"/>
  <c r="C22" i="1"/>
  <c r="D21" i="2"/>
  <c r="E21" i="2" s="1"/>
  <c r="F21" i="2" s="1"/>
  <c r="G21" i="2" s="1"/>
  <c r="H21" i="2" s="1"/>
  <c r="I21" i="2" s="1"/>
  <c r="J21" i="2" s="1"/>
  <c r="K21" i="2" s="1"/>
  <c r="L21" i="2" s="1"/>
  <c r="F18" i="2"/>
  <c r="G18" i="2" s="1"/>
  <c r="H18" i="2" s="1"/>
  <c r="D22" i="1"/>
  <c r="C22" i="2"/>
  <c r="D22" i="2" s="1"/>
  <c r="E22" i="2" s="1"/>
  <c r="A27" i="2"/>
  <c r="G17" i="2"/>
  <c r="H16" i="2" s="1"/>
  <c r="C21" i="3"/>
  <c r="C22" i="3"/>
  <c r="F22" i="2" l="1"/>
  <c r="A28" i="2"/>
  <c r="D20" i="3"/>
  <c r="D21" i="3"/>
  <c r="I15" i="2"/>
  <c r="I16" i="2"/>
  <c r="H17" i="2"/>
  <c r="L20" i="2"/>
  <c r="I18" i="2"/>
  <c r="D21" i="1"/>
  <c r="D20" i="1"/>
  <c r="D22" i="3"/>
  <c r="E22" i="1"/>
  <c r="E22" i="3" l="1"/>
  <c r="E21" i="1"/>
  <c r="J15" i="2"/>
  <c r="J14" i="2"/>
  <c r="E20" i="3"/>
  <c r="E19" i="3"/>
  <c r="E46" i="1"/>
  <c r="F22" i="1"/>
  <c r="I17" i="2"/>
  <c r="E21" i="3"/>
  <c r="J16" i="2"/>
  <c r="E20" i="1"/>
  <c r="E19" i="1"/>
  <c r="J18" i="2"/>
  <c r="A29" i="2"/>
  <c r="G22" i="2"/>
  <c r="K16" i="2" l="1"/>
  <c r="J17" i="2"/>
  <c r="F20" i="3"/>
  <c r="E43" i="1"/>
  <c r="D44" i="1" s="1"/>
  <c r="F19" i="1"/>
  <c r="F18" i="1"/>
  <c r="G22" i="1"/>
  <c r="F19" i="3"/>
  <c r="F18" i="3"/>
  <c r="H22" i="2"/>
  <c r="A30" i="2"/>
  <c r="F20" i="1"/>
  <c r="K15" i="2"/>
  <c r="E45" i="1"/>
  <c r="D46" i="1" s="1"/>
  <c r="F22" i="3"/>
  <c r="F21" i="3"/>
  <c r="K18" i="2"/>
  <c r="K13" i="2"/>
  <c r="K14" i="2"/>
  <c r="L18" i="2" l="1"/>
  <c r="A31" i="2"/>
  <c r="L13" i="2"/>
  <c r="L12" i="2"/>
  <c r="G22" i="3"/>
  <c r="G21" i="1"/>
  <c r="G20" i="1"/>
  <c r="G21" i="3"/>
  <c r="G19" i="1"/>
  <c r="K17" i="2"/>
  <c r="L14" i="2"/>
  <c r="L15" i="2"/>
  <c r="G18" i="3"/>
  <c r="G17" i="3"/>
  <c r="H22" i="1"/>
  <c r="D45" i="1"/>
  <c r="C46" i="1" s="1"/>
  <c r="I22" i="2"/>
  <c r="G19" i="3"/>
  <c r="G18" i="1"/>
  <c r="G17" i="1"/>
  <c r="G20" i="3"/>
  <c r="L16" i="2"/>
  <c r="C45" i="1" l="1"/>
  <c r="B46" i="1" s="1"/>
  <c r="H18" i="3"/>
  <c r="L17" i="2"/>
  <c r="J22" i="2"/>
  <c r="A32" i="2"/>
  <c r="H17" i="1"/>
  <c r="H19" i="3"/>
  <c r="H16" i="3"/>
  <c r="H17" i="3"/>
  <c r="I22" i="1"/>
  <c r="H21" i="3"/>
  <c r="H20" i="1"/>
  <c r="H21" i="1"/>
  <c r="H20" i="3"/>
  <c r="H22" i="3"/>
  <c r="I20" i="3" l="1"/>
  <c r="I21" i="3"/>
  <c r="I21" i="1"/>
  <c r="A33" i="2"/>
  <c r="I22" i="3"/>
  <c r="I18" i="1"/>
  <c r="I20" i="1"/>
  <c r="I17" i="3"/>
  <c r="I19" i="3"/>
  <c r="I17" i="1"/>
  <c r="I19" i="1"/>
  <c r="J22" i="1"/>
  <c r="I16" i="3"/>
  <c r="I15" i="3"/>
  <c r="I15" i="1"/>
  <c r="I16" i="1"/>
  <c r="K22" i="2"/>
  <c r="I18" i="3"/>
  <c r="J14" i="1" l="1"/>
  <c r="J15" i="1"/>
  <c r="J22" i="3"/>
  <c r="K22" i="1"/>
  <c r="J20" i="1"/>
  <c r="A34" i="2"/>
  <c r="J21" i="3"/>
  <c r="J19" i="3"/>
  <c r="J14" i="3"/>
  <c r="J15" i="3"/>
  <c r="J17" i="1"/>
  <c r="J17" i="3"/>
  <c r="J18" i="1"/>
  <c r="J21" i="1"/>
  <c r="J18" i="3"/>
  <c r="J19" i="1"/>
  <c r="L22" i="2"/>
  <c r="J16" i="1"/>
  <c r="J16" i="3"/>
  <c r="J20" i="3"/>
  <c r="K18" i="1" l="1"/>
  <c r="K21" i="3"/>
  <c r="K37" i="1"/>
  <c r="L22" i="1"/>
  <c r="K15" i="1"/>
  <c r="K16" i="3"/>
  <c r="K18" i="3"/>
  <c r="K21" i="1"/>
  <c r="K17" i="3"/>
  <c r="K15" i="3"/>
  <c r="K19" i="3"/>
  <c r="K13" i="1"/>
  <c r="K14" i="1"/>
  <c r="K17" i="1"/>
  <c r="K20" i="3"/>
  <c r="K16" i="1"/>
  <c r="K19" i="1"/>
  <c r="K14" i="3"/>
  <c r="K13" i="3"/>
  <c r="A35" i="2"/>
  <c r="K20" i="1"/>
  <c r="K22" i="3"/>
  <c r="K29" i="1" l="1"/>
  <c r="L14" i="1"/>
  <c r="L13" i="3"/>
  <c r="L28" i="3" s="1"/>
  <c r="K29" i="3" s="1"/>
  <c r="L12" i="3"/>
  <c r="K34" i="1"/>
  <c r="L19" i="1"/>
  <c r="J29" i="1"/>
  <c r="L12" i="1"/>
  <c r="L13" i="1"/>
  <c r="L15" i="3"/>
  <c r="L30" i="3" s="1"/>
  <c r="K31" i="3" s="1"/>
  <c r="L21" i="1"/>
  <c r="K36" i="1"/>
  <c r="J37" i="1" s="1"/>
  <c r="L16" i="3"/>
  <c r="L31" i="3" s="1"/>
  <c r="K33" i="1"/>
  <c r="J34" i="1" s="1"/>
  <c r="L18" i="1"/>
  <c r="L20" i="3"/>
  <c r="L35" i="3" s="1"/>
  <c r="L18" i="3"/>
  <c r="L33" i="3" s="1"/>
  <c r="L21" i="3"/>
  <c r="L36" i="3" s="1"/>
  <c r="K37" i="3" s="1"/>
  <c r="K35" i="1"/>
  <c r="L20" i="1"/>
  <c r="C35" i="2"/>
  <c r="A36" i="2"/>
  <c r="L14" i="3"/>
  <c r="L29" i="3" s="1"/>
  <c r="K30" i="3" s="1"/>
  <c r="J31" i="3" s="1"/>
  <c r="K31" i="1"/>
  <c r="J32" i="1" s="1"/>
  <c r="I33" i="1" s="1"/>
  <c r="H34" i="1" s="1"/>
  <c r="L16" i="1"/>
  <c r="L17" i="1"/>
  <c r="K32" i="1"/>
  <c r="J33" i="1" s="1"/>
  <c r="I34" i="1" s="1"/>
  <c r="L19" i="3"/>
  <c r="L34" i="3" s="1"/>
  <c r="K34" i="3" s="1"/>
  <c r="L22" i="3"/>
  <c r="L37" i="3" s="1"/>
  <c r="L17" i="3"/>
  <c r="L32" i="3" s="1"/>
  <c r="K33" i="3" s="1"/>
  <c r="K30" i="1"/>
  <c r="L15" i="1"/>
  <c r="J36" i="1" l="1"/>
  <c r="I37" i="1" s="1"/>
  <c r="J34" i="3"/>
  <c r="K32" i="3"/>
  <c r="J32" i="3"/>
  <c r="I32" i="3"/>
  <c r="J30" i="3"/>
  <c r="I31" i="3" s="1"/>
  <c r="C36" i="2"/>
  <c r="K35" i="3"/>
  <c r="K36" i="3"/>
  <c r="J37" i="3" s="1"/>
  <c r="K28" i="3"/>
  <c r="J29" i="3" s="1"/>
  <c r="I30" i="3" s="1"/>
  <c r="H31" i="3" s="1"/>
  <c r="J33" i="3"/>
  <c r="I34" i="3" s="1"/>
  <c r="J31" i="1"/>
  <c r="I32" i="1" s="1"/>
  <c r="H33" i="1" s="1"/>
  <c r="J35" i="1"/>
  <c r="H62" i="1"/>
  <c r="D34" i="2"/>
  <c r="I35" i="1"/>
  <c r="J30" i="1"/>
  <c r="I36" i="1" l="1"/>
  <c r="H37" i="1" s="1"/>
  <c r="H65" i="1" s="1"/>
  <c r="I31" i="1"/>
  <c r="H32" i="1" s="1"/>
  <c r="J36" i="3"/>
  <c r="I37" i="3" s="1"/>
  <c r="H32" i="3"/>
  <c r="G32" i="3" s="1"/>
  <c r="C48" i="2"/>
  <c r="D35" i="2"/>
  <c r="D36" i="2"/>
  <c r="J35" i="3"/>
  <c r="D46" i="2"/>
  <c r="E33" i="2"/>
  <c r="H60" i="1"/>
  <c r="G33" i="1"/>
  <c r="I30" i="1"/>
  <c r="H31" i="1" s="1"/>
  <c r="H61" i="1"/>
  <c r="G34" i="1"/>
  <c r="H35" i="1"/>
  <c r="I33" i="3"/>
  <c r="H36" i="1" l="1"/>
  <c r="E45" i="2"/>
  <c r="F32" i="2"/>
  <c r="G32" i="1"/>
  <c r="I36" i="3"/>
  <c r="H37" i="3" s="1"/>
  <c r="I35" i="3"/>
  <c r="H34" i="3"/>
  <c r="H33" i="3"/>
  <c r="H63" i="1"/>
  <c r="G35" i="1"/>
  <c r="G61" i="1"/>
  <c r="F34" i="1"/>
  <c r="D48" i="2"/>
  <c r="E35" i="2"/>
  <c r="E36" i="2"/>
  <c r="D47" i="2"/>
  <c r="E34" i="2"/>
  <c r="G62" i="1"/>
  <c r="G37" i="1" l="1"/>
  <c r="H64" i="1"/>
  <c r="G64" i="1" s="1"/>
  <c r="G36" i="1"/>
  <c r="E47" i="2"/>
  <c r="F34" i="2"/>
  <c r="E48" i="2"/>
  <c r="F35" i="2"/>
  <c r="F36" i="2"/>
  <c r="G34" i="3"/>
  <c r="G33" i="3"/>
  <c r="F33" i="1"/>
  <c r="G63" i="1"/>
  <c r="F36" i="1"/>
  <c r="E46" i="2"/>
  <c r="F33" i="2"/>
  <c r="F37" i="1"/>
  <c r="H36" i="3"/>
  <c r="G37" i="3" s="1"/>
  <c r="G47" i="3" s="1"/>
  <c r="H35" i="3"/>
  <c r="F44" i="2"/>
  <c r="G31" i="2"/>
  <c r="F35" i="1"/>
  <c r="E35" i="1" s="1"/>
  <c r="F62" i="1"/>
  <c r="F51" i="1"/>
  <c r="G65" i="1" l="1"/>
  <c r="F65" i="1" s="1"/>
  <c r="G36" i="3"/>
  <c r="F54" i="1"/>
  <c r="G44" i="3"/>
  <c r="G35" i="3"/>
  <c r="F35" i="3" s="1"/>
  <c r="F53" i="1"/>
  <c r="E54" i="1" s="1"/>
  <c r="F64" i="1"/>
  <c r="E37" i="1"/>
  <c r="G46" i="3"/>
  <c r="F47" i="3" s="1"/>
  <c r="F37" i="3"/>
  <c r="F45" i="2"/>
  <c r="G32" i="2"/>
  <c r="F61" i="1"/>
  <c r="E34" i="1"/>
  <c r="F48" i="2"/>
  <c r="G35" i="2"/>
  <c r="G36" i="2"/>
  <c r="F46" i="2"/>
  <c r="G33" i="2"/>
  <c r="G43" i="2"/>
  <c r="H30" i="2"/>
  <c r="G43" i="3"/>
  <c r="F34" i="3"/>
  <c r="F33" i="3"/>
  <c r="E34" i="3" s="1"/>
  <c r="F52" i="1"/>
  <c r="E52" i="1" s="1"/>
  <c r="F63" i="1"/>
  <c r="E63" i="1" s="1"/>
  <c r="E36" i="1"/>
  <c r="D36" i="1" s="1"/>
  <c r="F47" i="2"/>
  <c r="G34" i="2"/>
  <c r="E65" i="1" l="1"/>
  <c r="E35" i="3"/>
  <c r="D35" i="3" s="1"/>
  <c r="G47" i="2"/>
  <c r="H34" i="2"/>
  <c r="G45" i="2"/>
  <c r="H32" i="2"/>
  <c r="G44" i="2"/>
  <c r="H31" i="2"/>
  <c r="D52" i="1"/>
  <c r="F44" i="3"/>
  <c r="E44" i="3" s="1"/>
  <c r="E62" i="1"/>
  <c r="D35" i="1"/>
  <c r="E64" i="1"/>
  <c r="D64" i="1" s="1"/>
  <c r="D37" i="1"/>
  <c r="G46" i="2"/>
  <c r="H33" i="2"/>
  <c r="E53" i="1"/>
  <c r="D54" i="1" s="1"/>
  <c r="H42" i="2"/>
  <c r="I29" i="2"/>
  <c r="G48" i="2"/>
  <c r="H35" i="2"/>
  <c r="H36" i="2"/>
  <c r="G45" i="3"/>
  <c r="F46" i="3" s="1"/>
  <c r="E47" i="3" s="1"/>
  <c r="F36" i="3"/>
  <c r="E37" i="3" s="1"/>
  <c r="D65" i="1" l="1"/>
  <c r="F45" i="3"/>
  <c r="E46" i="3" s="1"/>
  <c r="D47" i="3" s="1"/>
  <c r="H47" i="2"/>
  <c r="I34" i="2"/>
  <c r="E45" i="3"/>
  <c r="D46" i="3" s="1"/>
  <c r="C47" i="3" s="1"/>
  <c r="H43" i="2"/>
  <c r="I30" i="2"/>
  <c r="E36" i="3"/>
  <c r="D53" i="1"/>
  <c r="C54" i="1" s="1"/>
  <c r="H48" i="2"/>
  <c r="I35" i="2"/>
  <c r="I36" i="2"/>
  <c r="D45" i="3"/>
  <c r="C46" i="3" s="1"/>
  <c r="B47" i="3" s="1"/>
  <c r="B48" i="3" s="1"/>
  <c r="H45" i="2"/>
  <c r="I32" i="2"/>
  <c r="D63" i="1"/>
  <c r="C36" i="1"/>
  <c r="H46" i="2"/>
  <c r="I33" i="2"/>
  <c r="C37" i="1"/>
  <c r="J28" i="2"/>
  <c r="I41" i="2"/>
  <c r="H44" i="2"/>
  <c r="I31" i="2"/>
  <c r="C65" i="1" l="1"/>
  <c r="C53" i="1"/>
  <c r="C64" i="1"/>
  <c r="B37" i="1"/>
  <c r="I48" i="2"/>
  <c r="J35" i="2"/>
  <c r="J36" i="2"/>
  <c r="D37" i="3"/>
  <c r="D36" i="3"/>
  <c r="I46" i="2"/>
  <c r="J33" i="2"/>
  <c r="I43" i="2"/>
  <c r="J30" i="2"/>
  <c r="K27" i="2"/>
  <c r="J40" i="2"/>
  <c r="I45" i="2"/>
  <c r="J32" i="2"/>
  <c r="I44" i="2"/>
  <c r="J31" i="2"/>
  <c r="I47" i="2"/>
  <c r="J34" i="2"/>
  <c r="I42" i="2"/>
  <c r="J29" i="2"/>
  <c r="H46" i="1" l="1"/>
  <c r="K39" i="2"/>
  <c r="J46" i="2"/>
  <c r="K33" i="2"/>
  <c r="J42" i="2"/>
  <c r="K29" i="2"/>
  <c r="C36" i="3"/>
  <c r="B37" i="3" s="1"/>
  <c r="J47" i="2"/>
  <c r="K34" i="2"/>
  <c r="J44" i="2"/>
  <c r="K31" i="2"/>
  <c r="B65" i="1"/>
  <c r="K28" i="2"/>
  <c r="J41" i="2"/>
  <c r="K30" i="2"/>
  <c r="J43" i="2"/>
  <c r="J45" i="2"/>
  <c r="K32" i="2"/>
  <c r="J48" i="2"/>
  <c r="K35" i="2"/>
  <c r="K36" i="2"/>
  <c r="L27" i="2" l="1"/>
  <c r="L39" i="2" s="1"/>
  <c r="K40" i="2"/>
  <c r="L31" i="2"/>
  <c r="L43" i="2" s="1"/>
  <c r="L30" i="2"/>
  <c r="L42" i="2" s="1"/>
  <c r="K43" i="2"/>
  <c r="K48" i="2"/>
  <c r="L35" i="2"/>
  <c r="L47" i="2" s="1"/>
  <c r="L36" i="2"/>
  <c r="L48" i="2" s="1"/>
  <c r="K47" i="2"/>
  <c r="L34" i="2"/>
  <c r="L46" i="2" s="1"/>
  <c r="K46" i="2"/>
  <c r="L33" i="2"/>
  <c r="L45" i="2" s="1"/>
  <c r="L28" i="2"/>
  <c r="L40" i="2" s="1"/>
  <c r="K41" i="2"/>
  <c r="K45" i="2"/>
  <c r="L32" i="2"/>
  <c r="L44" i="2" s="1"/>
  <c r="L29" i="2"/>
  <c r="L41" i="2" s="1"/>
  <c r="K42" i="2"/>
</calcChain>
</file>

<file path=xl/sharedStrings.xml><?xml version="1.0" encoding="utf-8"?>
<sst xmlns="http://schemas.openxmlformats.org/spreadsheetml/2006/main" count="34" uniqueCount="19">
  <si>
    <t>Term Structure Lattice</t>
  </si>
  <si>
    <t>r(0,0)</t>
  </si>
  <si>
    <t>n</t>
  </si>
  <si>
    <t>fixed rate</t>
  </si>
  <si>
    <t>u</t>
  </si>
  <si>
    <t>d</t>
  </si>
  <si>
    <t>q</t>
  </si>
  <si>
    <t>1-q</t>
  </si>
  <si>
    <t>SHORT RATE LATTICE</t>
  </si>
  <si>
    <t>SWAP</t>
  </si>
  <si>
    <t xml:space="preserve">ELEMENTARY </t>
  </si>
  <si>
    <t>ZCB</t>
  </si>
  <si>
    <t>SWAPTION</t>
  </si>
  <si>
    <t xml:space="preserve">ZCB MAT T=4, FACE VALUE OF $1
</t>
  </si>
  <si>
    <t>FUTURES</t>
  </si>
  <si>
    <t>American Zero Option Value</t>
  </si>
  <si>
    <t>Expiration</t>
  </si>
  <si>
    <t>Strike</t>
  </si>
  <si>
    <t>Option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</si>
</sst>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A6CAF0"/>
        <bgColor rgb="FFA6CAF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3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/>
    <xf numFmtId="0" fontId="1" fillId="3" borderId="5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3" borderId="3" xfId="0" applyFont="1" applyFill="1" applyBorder="1"/>
    <xf numFmtId="0" fontId="3" fillId="0" borderId="8" xfId="0" applyFont="1" applyBorder="1" applyAlignment="1">
      <alignment horizontal="center"/>
    </xf>
    <xf numFmtId="0" fontId="1" fillId="3" borderId="5" xfId="0" applyFont="1" applyFill="1" applyBorder="1"/>
    <xf numFmtId="2" fontId="3" fillId="0" borderId="9" xfId="0" applyNumberFormat="1" applyFont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0" fillId="4" borderId="0" xfId="0" applyFont="1" applyFill="1" applyAlignment="1"/>
    <xf numFmtId="0" fontId="1" fillId="2" borderId="1" xfId="0" quotePrefix="1" applyFont="1" applyFill="1" applyBorder="1" applyAlignment="1">
      <alignment horizontal="center"/>
    </xf>
    <xf numFmtId="0" fontId="2" fillId="0" borderId="2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opLeftCell="A42" workbookViewId="0">
      <selection activeCell="B65" sqref="B65"/>
    </sheetView>
  </sheetViews>
  <sheetFormatPr baseColWidth="10" defaultColWidth="14.5" defaultRowHeight="15" customHeight="1" x14ac:dyDescent="0.2"/>
  <cols>
    <col min="1" max="26" width="10.6640625" customWidth="1"/>
  </cols>
  <sheetData>
    <row r="1" spans="1:12" ht="12.75" customHeight="1" x14ac:dyDescent="0.2">
      <c r="A1" s="19" t="s">
        <v>0</v>
      </c>
      <c r="B1" s="20"/>
    </row>
    <row r="2" spans="1:12" ht="12.75" customHeight="1" x14ac:dyDescent="0.2">
      <c r="A2" t="s">
        <v>2</v>
      </c>
      <c r="B2">
        <f>10</f>
        <v>10</v>
      </c>
    </row>
    <row r="3" spans="1:12" ht="12.75" customHeight="1" x14ac:dyDescent="0.2">
      <c r="A3" s="1" t="s">
        <v>1</v>
      </c>
      <c r="B3" s="2">
        <f>0.05</f>
        <v>0.05</v>
      </c>
    </row>
    <row r="4" spans="1:12" ht="12.75" customHeight="1" x14ac:dyDescent="0.2">
      <c r="A4" s="4" t="s">
        <v>4</v>
      </c>
      <c r="B4" s="5">
        <f>1.1</f>
        <v>1.1000000000000001</v>
      </c>
    </row>
    <row r="5" spans="1:12" ht="12.75" customHeight="1" x14ac:dyDescent="0.2">
      <c r="A5" s="4" t="s">
        <v>5</v>
      </c>
      <c r="B5" s="2">
        <f>0.9</f>
        <v>0.9</v>
      </c>
    </row>
    <row r="6" spans="1:12" ht="12.75" customHeight="1" x14ac:dyDescent="0.2">
      <c r="A6" s="4" t="s">
        <v>6</v>
      </c>
      <c r="B6" s="5">
        <f>0.5</f>
        <v>0.5</v>
      </c>
    </row>
    <row r="7" spans="1:12" ht="12.75" customHeight="1" x14ac:dyDescent="0.2">
      <c r="A7" s="6" t="s">
        <v>7</v>
      </c>
      <c r="B7" s="7">
        <f>1-$B$6</f>
        <v>0.5</v>
      </c>
    </row>
    <row r="8" spans="1:12" ht="12.75" customHeight="1" x14ac:dyDescent="0.2"/>
    <row r="9" spans="1:12" ht="12.75" customHeight="1" x14ac:dyDescent="0.2"/>
    <row r="10" spans="1:12" ht="12.75" customHeight="1" x14ac:dyDescent="0.2">
      <c r="A10" s="3" t="s">
        <v>8</v>
      </c>
    </row>
    <row r="11" spans="1:12" ht="12.75" customHeight="1" x14ac:dyDescent="0.2">
      <c r="B11">
        <v>0</v>
      </c>
      <c r="C11">
        <f t="shared" ref="C11:L11" si="0">B11+1</f>
        <v>1</v>
      </c>
      <c r="D11">
        <f t="shared" si="0"/>
        <v>2</v>
      </c>
      <c r="E11">
        <f t="shared" si="0"/>
        <v>3</v>
      </c>
      <c r="F11">
        <f t="shared" si="0"/>
        <v>4</v>
      </c>
      <c r="G11">
        <f t="shared" si="0"/>
        <v>5</v>
      </c>
      <c r="H11">
        <f t="shared" si="0"/>
        <v>6</v>
      </c>
      <c r="I11">
        <f t="shared" si="0"/>
        <v>7</v>
      </c>
      <c r="J11">
        <f t="shared" si="0"/>
        <v>8</v>
      </c>
      <c r="K11">
        <f t="shared" si="0"/>
        <v>9</v>
      </c>
      <c r="L11">
        <f t="shared" si="0"/>
        <v>10</v>
      </c>
    </row>
    <row r="12" spans="1:12" ht="12.75" customHeight="1" x14ac:dyDescent="0.2">
      <c r="A12">
        <f>10</f>
        <v>10</v>
      </c>
      <c r="L12">
        <f>$B$4 *K13</f>
        <v>0.12968712300500007</v>
      </c>
    </row>
    <row r="13" spans="1:12" ht="12.75" customHeight="1" x14ac:dyDescent="0.2">
      <c r="A13">
        <f t="shared" ref="A13:A22" si="1">A12-1</f>
        <v>9</v>
      </c>
      <c r="K13">
        <f>$B$4 *J14</f>
        <v>0.11789738455000007</v>
      </c>
      <c r="L13">
        <f>$B$5*K13</f>
        <v>0.10610764609500006</v>
      </c>
    </row>
    <row r="14" spans="1:12" ht="12.75" customHeight="1" x14ac:dyDescent="0.2">
      <c r="A14">
        <f t="shared" si="1"/>
        <v>8</v>
      </c>
      <c r="J14">
        <f>$B$4 *I15</f>
        <v>0.10717944050000006</v>
      </c>
      <c r="K14">
        <f t="shared" ref="K14:L14" si="2">$B$5*J14</f>
        <v>9.6461496450000059E-2</v>
      </c>
      <c r="L14">
        <f t="shared" si="2"/>
        <v>8.6815346805000054E-2</v>
      </c>
    </row>
    <row r="15" spans="1:12" ht="12.75" customHeight="1" x14ac:dyDescent="0.2">
      <c r="A15">
        <f t="shared" si="1"/>
        <v>7</v>
      </c>
      <c r="I15">
        <f>$B$4 *H16</f>
        <v>9.7435855000000043E-2</v>
      </c>
      <c r="J15">
        <f t="shared" ref="J15:L15" si="3">$B$5*I15</f>
        <v>8.7692269500000045E-2</v>
      </c>
      <c r="K15">
        <f t="shared" si="3"/>
        <v>7.8923042550000044E-2</v>
      </c>
      <c r="L15">
        <f t="shared" si="3"/>
        <v>7.1030738295000048E-2</v>
      </c>
    </row>
    <row r="16" spans="1:12" ht="12.75" customHeight="1" x14ac:dyDescent="0.2">
      <c r="A16">
        <f t="shared" si="1"/>
        <v>6</v>
      </c>
      <c r="H16">
        <f>$B$4 *G17</f>
        <v>8.8578050000000033E-2</v>
      </c>
      <c r="I16">
        <f t="shared" ref="I16:L16" si="4">$B$5*H16</f>
        <v>7.9720245000000037E-2</v>
      </c>
      <c r="J16">
        <f t="shared" si="4"/>
        <v>7.1748220500000029E-2</v>
      </c>
      <c r="K16">
        <f t="shared" si="4"/>
        <v>6.4573398450000027E-2</v>
      </c>
      <c r="L16">
        <f t="shared" si="4"/>
        <v>5.8116058605000027E-2</v>
      </c>
    </row>
    <row r="17" spans="1:12" ht="12.75" customHeight="1" x14ac:dyDescent="0.2">
      <c r="A17">
        <f t="shared" si="1"/>
        <v>5</v>
      </c>
      <c r="G17">
        <f>$B$4*F18</f>
        <v>8.0525500000000028E-2</v>
      </c>
      <c r="H17">
        <f t="shared" ref="H17:L17" si="5">$B$5*G17</f>
        <v>7.2472950000000022E-2</v>
      </c>
      <c r="I17">
        <f t="shared" si="5"/>
        <v>6.5225655000000021E-2</v>
      </c>
      <c r="J17">
        <f t="shared" si="5"/>
        <v>5.8703089500000021E-2</v>
      </c>
      <c r="K17">
        <f t="shared" si="5"/>
        <v>5.2832780550000021E-2</v>
      </c>
      <c r="L17">
        <f t="shared" si="5"/>
        <v>4.7549502495000021E-2</v>
      </c>
    </row>
    <row r="18" spans="1:12" ht="12.75" customHeight="1" x14ac:dyDescent="0.2">
      <c r="A18">
        <f t="shared" si="1"/>
        <v>4</v>
      </c>
      <c r="F18">
        <f>$B$4 *E19</f>
        <v>7.320500000000002E-2</v>
      </c>
      <c r="G18">
        <f t="shared" ref="G18:L18" si="6">F18*$B$5</f>
        <v>6.5884500000000026E-2</v>
      </c>
      <c r="H18">
        <f>G18*$B$5</f>
        <v>5.9296050000000024E-2</v>
      </c>
      <c r="I18">
        <f t="shared" si="6"/>
        <v>5.3366445000000019E-2</v>
      </c>
      <c r="J18">
        <f t="shared" si="6"/>
        <v>4.8029800500000018E-2</v>
      </c>
      <c r="K18">
        <f t="shared" si="6"/>
        <v>4.3226820450000016E-2</v>
      </c>
      <c r="L18">
        <f t="shared" si="6"/>
        <v>3.8904138405000017E-2</v>
      </c>
    </row>
    <row r="19" spans="1:12" ht="12.75" customHeight="1" x14ac:dyDescent="0.2">
      <c r="A19">
        <f t="shared" si="1"/>
        <v>3</v>
      </c>
      <c r="E19">
        <f>$B$4 * D20</f>
        <v>6.6550000000000012E-2</v>
      </c>
      <c r="F19">
        <f t="shared" ref="F19:L19" si="7">E19*$B$5</f>
        <v>5.9895000000000011E-2</v>
      </c>
      <c r="G19">
        <f t="shared" si="7"/>
        <v>5.3905500000000009E-2</v>
      </c>
      <c r="H19">
        <f>G19*$B$5</f>
        <v>4.8514950000000008E-2</v>
      </c>
      <c r="I19">
        <f t="shared" si="7"/>
        <v>4.3663455000000011E-2</v>
      </c>
      <c r="J19">
        <f t="shared" si="7"/>
        <v>3.929710950000001E-2</v>
      </c>
      <c r="K19">
        <f t="shared" si="7"/>
        <v>3.5367398550000012E-2</v>
      </c>
      <c r="L19">
        <f t="shared" si="7"/>
        <v>3.1830658695000014E-2</v>
      </c>
    </row>
    <row r="20" spans="1:12" ht="12.75" customHeight="1" x14ac:dyDescent="0.2">
      <c r="A20">
        <f t="shared" si="1"/>
        <v>2</v>
      </c>
      <c r="D20">
        <f>C21*$B$4</f>
        <v>6.0500000000000012E-2</v>
      </c>
      <c r="E20">
        <f t="shared" ref="E20:L20" si="8">D20*$B$5</f>
        <v>5.4450000000000012E-2</v>
      </c>
      <c r="F20">
        <f t="shared" si="8"/>
        <v>4.9005000000000014E-2</v>
      </c>
      <c r="G20">
        <f t="shared" si="8"/>
        <v>4.4104500000000012E-2</v>
      </c>
      <c r="H20">
        <f t="shared" si="8"/>
        <v>3.9694050000000008E-2</v>
      </c>
      <c r="I20">
        <f t="shared" si="8"/>
        <v>3.5724645000000006E-2</v>
      </c>
      <c r="J20">
        <f t="shared" si="8"/>
        <v>3.2152180500000009E-2</v>
      </c>
      <c r="K20">
        <f t="shared" si="8"/>
        <v>2.893696245000001E-2</v>
      </c>
      <c r="L20">
        <f t="shared" si="8"/>
        <v>2.6043266205000009E-2</v>
      </c>
    </row>
    <row r="21" spans="1:12" ht="12.75" customHeight="1" x14ac:dyDescent="0.2">
      <c r="A21">
        <f t="shared" si="1"/>
        <v>1</v>
      </c>
      <c r="C21">
        <f>B22*$B$4</f>
        <v>5.5000000000000007E-2</v>
      </c>
      <c r="D21">
        <f t="shared" ref="D21:L21" si="9">C21*$B$5</f>
        <v>4.9500000000000009E-2</v>
      </c>
      <c r="E21">
        <f t="shared" si="9"/>
        <v>4.4550000000000006E-2</v>
      </c>
      <c r="F21">
        <f t="shared" si="9"/>
        <v>4.0095000000000006E-2</v>
      </c>
      <c r="G21">
        <f t="shared" si="9"/>
        <v>3.6085500000000006E-2</v>
      </c>
      <c r="H21">
        <f t="shared" si="9"/>
        <v>3.2476950000000004E-2</v>
      </c>
      <c r="I21">
        <f t="shared" si="9"/>
        <v>2.9229255000000006E-2</v>
      </c>
      <c r="J21">
        <f t="shared" si="9"/>
        <v>2.6306329500000006E-2</v>
      </c>
      <c r="K21">
        <f t="shared" si="9"/>
        <v>2.3675696550000007E-2</v>
      </c>
      <c r="L21">
        <f t="shared" si="9"/>
        <v>2.1308126895000008E-2</v>
      </c>
    </row>
    <row r="22" spans="1:12" ht="12.75" customHeight="1" x14ac:dyDescent="0.2">
      <c r="A22">
        <f t="shared" si="1"/>
        <v>0</v>
      </c>
      <c r="B22" s="8">
        <f>$B$3</f>
        <v>0.05</v>
      </c>
      <c r="C22">
        <f t="shared" ref="C22:L22" si="10">$B$5*B22</f>
        <v>4.5000000000000005E-2</v>
      </c>
      <c r="D22">
        <f t="shared" si="10"/>
        <v>4.0500000000000008E-2</v>
      </c>
      <c r="E22">
        <f t="shared" si="10"/>
        <v>3.645000000000001E-2</v>
      </c>
      <c r="F22">
        <f t="shared" si="10"/>
        <v>3.2805000000000008E-2</v>
      </c>
      <c r="G22">
        <f t="shared" si="10"/>
        <v>2.9524500000000009E-2</v>
      </c>
      <c r="H22">
        <f t="shared" si="10"/>
        <v>2.657205000000001E-2</v>
      </c>
      <c r="I22">
        <f t="shared" si="10"/>
        <v>2.3914845000000011E-2</v>
      </c>
      <c r="J22">
        <f t="shared" si="10"/>
        <v>2.1523360500000012E-2</v>
      </c>
      <c r="K22">
        <f t="shared" si="10"/>
        <v>1.937102445000001E-2</v>
      </c>
      <c r="L22">
        <f t="shared" si="10"/>
        <v>1.7433922005000008E-2</v>
      </c>
    </row>
    <row r="23" spans="1:12" ht="12.75" customHeight="1" x14ac:dyDescent="0.2"/>
    <row r="24" spans="1:12" ht="12.75" customHeight="1" x14ac:dyDescent="0.2"/>
    <row r="25" spans="1:12" ht="12.75" customHeight="1" x14ac:dyDescent="0.2">
      <c r="A25" s="3" t="s">
        <v>11</v>
      </c>
    </row>
    <row r="26" spans="1:12" ht="12.75" customHeight="1" x14ac:dyDescent="0.2">
      <c r="B26">
        <f>0</f>
        <v>0</v>
      </c>
      <c r="C26">
        <f t="shared" ref="C26:L26" si="11">B26+1</f>
        <v>1</v>
      </c>
      <c r="D26">
        <f t="shared" si="11"/>
        <v>2</v>
      </c>
      <c r="E26">
        <f t="shared" si="11"/>
        <v>3</v>
      </c>
      <c r="F26">
        <f t="shared" si="11"/>
        <v>4</v>
      </c>
      <c r="G26">
        <f t="shared" si="11"/>
        <v>5</v>
      </c>
      <c r="H26">
        <f t="shared" si="11"/>
        <v>6</v>
      </c>
      <c r="I26">
        <f t="shared" si="11"/>
        <v>7</v>
      </c>
      <c r="J26">
        <f t="shared" si="11"/>
        <v>8</v>
      </c>
      <c r="K26">
        <f t="shared" si="11"/>
        <v>9</v>
      </c>
      <c r="L26">
        <f t="shared" si="11"/>
        <v>10</v>
      </c>
    </row>
    <row r="27" spans="1:12" ht="12.75" customHeight="1" x14ac:dyDescent="0.2">
      <c r="A27">
        <f>10</f>
        <v>10</v>
      </c>
      <c r="L27">
        <f t="shared" ref="L27:L37" si="12">100</f>
        <v>100</v>
      </c>
    </row>
    <row r="28" spans="1:12" ht="12.75" customHeight="1" x14ac:dyDescent="0.2">
      <c r="A28">
        <f t="shared" ref="A28:A37" si="13">A27-1</f>
        <v>9</v>
      </c>
      <c r="K28">
        <f>(1/(1+K13)) * ($B$6*L27 + $B$7*L28)</f>
        <v>89.45364877139788</v>
      </c>
      <c r="L28">
        <f t="shared" si="12"/>
        <v>100</v>
      </c>
    </row>
    <row r="29" spans="1:12" ht="12.75" customHeight="1" x14ac:dyDescent="0.2">
      <c r="A29">
        <f t="shared" si="13"/>
        <v>8</v>
      </c>
      <c r="J29">
        <f t="shared" ref="J29:K29" si="14">(1/(1+J14)) * ($B$6*K28 + $B$7*K29)</f>
        <v>81.583939847428184</v>
      </c>
      <c r="K29">
        <f t="shared" si="14"/>
        <v>91.202472976724465</v>
      </c>
      <c r="L29">
        <f t="shared" si="12"/>
        <v>100</v>
      </c>
    </row>
    <row r="30" spans="1:12" ht="12.75" customHeight="1" x14ac:dyDescent="0.2">
      <c r="A30">
        <f t="shared" si="13"/>
        <v>7</v>
      </c>
      <c r="I30">
        <f t="shared" ref="I30:K30" si="15">(1/(1+I15)) * ($B$6*J29 + $B$7*J30)</f>
        <v>75.683223860718243</v>
      </c>
      <c r="J30">
        <f t="shared" si="15"/>
        <v>84.531027126059286</v>
      </c>
      <c r="K30">
        <f t="shared" si="15"/>
        <v>92.685016499094502</v>
      </c>
      <c r="L30">
        <f t="shared" si="12"/>
        <v>100</v>
      </c>
    </row>
    <row r="31" spans="1:12" ht="12.75" customHeight="1" x14ac:dyDescent="0.2">
      <c r="A31">
        <f t="shared" si="13"/>
        <v>6</v>
      </c>
      <c r="H31">
        <f t="shared" ref="H31:K31" si="16">(1/(1+H16)) * ($B$6*I30 + $B$7*I31)</f>
        <v>71.260629251758132</v>
      </c>
      <c r="I31">
        <f t="shared" si="16"/>
        <v>79.462289804585396</v>
      </c>
      <c r="J31">
        <f t="shared" si="16"/>
        <v>87.063058906076606</v>
      </c>
      <c r="K31">
        <f t="shared" si="16"/>
        <v>93.934340408654037</v>
      </c>
      <c r="L31">
        <f t="shared" si="12"/>
        <v>100</v>
      </c>
    </row>
    <row r="32" spans="1:12" ht="12.75" customHeight="1" x14ac:dyDescent="0.2">
      <c r="A32">
        <f t="shared" si="13"/>
        <v>5</v>
      </c>
      <c r="G32">
        <f t="shared" ref="G32:K32" si="17">(1/(1+G17)) * ($B$6*H31 + $B$7*H32)</f>
        <v>67.968561148156581</v>
      </c>
      <c r="H32">
        <f t="shared" si="17"/>
        <v>75.622897786026769</v>
      </c>
      <c r="I32">
        <f t="shared" si="17"/>
        <v>82.744734747671842</v>
      </c>
      <c r="J32">
        <f t="shared" si="17"/>
        <v>89.220569632703416</v>
      </c>
      <c r="K32">
        <f t="shared" si="17"/>
        <v>94.981845025531968</v>
      </c>
      <c r="L32">
        <f t="shared" si="12"/>
        <v>100</v>
      </c>
    </row>
    <row r="33" spans="1:12" ht="12.75" customHeight="1" x14ac:dyDescent="0.2">
      <c r="A33">
        <f t="shared" si="13"/>
        <v>4</v>
      </c>
      <c r="F33">
        <f t="shared" ref="F33:K33" si="18">(1/(1+F18)) * ($B$6*G32 + $B$7*G33)</f>
        <v>65.555982012030555</v>
      </c>
      <c r="G33">
        <f t="shared" si="18"/>
        <v>72.741454202285908</v>
      </c>
      <c r="H33">
        <f t="shared" si="18"/>
        <v>79.44507929732606</v>
      </c>
      <c r="I33">
        <f t="shared" si="18"/>
        <v>85.56698263551668</v>
      </c>
      <c r="J33">
        <f t="shared" si="18"/>
        <v>91.046206983598438</v>
      </c>
      <c r="K33">
        <f t="shared" si="18"/>
        <v>95.856431257072757</v>
      </c>
      <c r="L33">
        <f t="shared" si="12"/>
        <v>100</v>
      </c>
    </row>
    <row r="34" spans="1:12" ht="12.75" customHeight="1" x14ac:dyDescent="0.2">
      <c r="A34">
        <f t="shared" si="13"/>
        <v>3</v>
      </c>
      <c r="E34">
        <f t="shared" ref="E34:K34" si="19">(1/(1+E19)) * ($B$6*F33 + $B$7*F34)</f>
        <v>63.838111174377453</v>
      </c>
      <c r="F34">
        <f t="shared" si="19"/>
        <v>70.617092934034019</v>
      </c>
      <c r="G34">
        <f t="shared" si="19"/>
        <v>76.951953228350064</v>
      </c>
      <c r="H34">
        <f t="shared" si="19"/>
        <v>82.755094188875717</v>
      </c>
      <c r="I34">
        <f t="shared" si="19"/>
        <v>87.972924255871931</v>
      </c>
      <c r="J34">
        <f t="shared" si="19"/>
        <v>92.582045167074725</v>
      </c>
      <c r="K34">
        <f t="shared" si="19"/>
        <v>96.584072610405642</v>
      </c>
      <c r="L34">
        <f t="shared" si="12"/>
        <v>100</v>
      </c>
    </row>
    <row r="35" spans="1:12" ht="12.75" customHeight="1" x14ac:dyDescent="0.2">
      <c r="A35">
        <f t="shared" si="13"/>
        <v>2</v>
      </c>
      <c r="D35">
        <f t="shared" ref="D35:K35" si="20">(1/(1+D20)) * ($B$6*E34 + $B$7*E35)</f>
        <v>62.67640230365749</v>
      </c>
      <c r="E35">
        <f t="shared" si="20"/>
        <v>69.098538111680071</v>
      </c>
      <c r="F35">
        <f t="shared" si="20"/>
        <v>75.104814089688105</v>
      </c>
      <c r="G35">
        <f t="shared" si="20"/>
        <v>80.618697779956491</v>
      </c>
      <c r="H35">
        <f t="shared" si="20"/>
        <v>85.593596083509453</v>
      </c>
      <c r="I35">
        <f t="shared" si="20"/>
        <v>90.009380876384213</v>
      </c>
      <c r="J35">
        <f t="shared" si="20"/>
        <v>93.867822942650918</v>
      </c>
      <c r="K35">
        <f t="shared" si="20"/>
        <v>97.18768364768448</v>
      </c>
      <c r="L35">
        <f t="shared" si="12"/>
        <v>100</v>
      </c>
    </row>
    <row r="36" spans="1:12" ht="12.75" customHeight="1" x14ac:dyDescent="0.2">
      <c r="A36">
        <f t="shared" si="13"/>
        <v>1</v>
      </c>
      <c r="C36">
        <f t="shared" ref="C36:K36" si="21">(1/(1+C21)) * ($B$6*D35 + $B$7*D36)</f>
        <v>61.965082423811012</v>
      </c>
      <c r="D36">
        <f t="shared" si="21"/>
        <v>68.069921610583734</v>
      </c>
      <c r="E36">
        <f t="shared" si="21"/>
        <v>73.780227348935185</v>
      </c>
      <c r="F36">
        <f t="shared" si="21"/>
        <v>79.029458864972383</v>
      </c>
      <c r="G36">
        <f t="shared" si="21"/>
        <v>83.777592256370383</v>
      </c>
      <c r="H36">
        <f t="shared" si="21"/>
        <v>88.007901039965802</v>
      </c>
      <c r="I36">
        <f t="shared" si="21"/>
        <v>91.722877606907204</v>
      </c>
      <c r="J36">
        <f t="shared" si="21"/>
        <v>94.939915028975662</v>
      </c>
      <c r="K36">
        <f t="shared" si="21"/>
        <v>97.687187785175325</v>
      </c>
      <c r="L36">
        <f t="shared" si="12"/>
        <v>100</v>
      </c>
    </row>
    <row r="37" spans="1:12" ht="12.75" customHeight="1" x14ac:dyDescent="0.2">
      <c r="A37">
        <f t="shared" si="13"/>
        <v>0</v>
      </c>
      <c r="B37" s="18">
        <f t="shared" ref="B37:K37" si="22">(1/(1+B22)) * ($B$6*C36 + $B$7*C37)</f>
        <v>61.62195811754156</v>
      </c>
      <c r="C37">
        <f t="shared" si="22"/>
        <v>67.441029623026267</v>
      </c>
      <c r="D37">
        <f t="shared" si="22"/>
        <v>72.881830301541143</v>
      </c>
      <c r="E37">
        <f t="shared" si="22"/>
        <v>77.886861508571926</v>
      </c>
      <c r="F37">
        <f t="shared" si="22"/>
        <v>82.422216356146379</v>
      </c>
      <c r="G37">
        <f t="shared" si="22"/>
        <v>86.474562071049121</v>
      </c>
      <c r="H37">
        <f t="shared" si="22"/>
        <v>90.047459517865818</v>
      </c>
      <c r="I37">
        <f t="shared" si="22"/>
        <v>93.15753262218783</v>
      </c>
      <c r="J37">
        <f t="shared" si="22"/>
        <v>95.830846121884122</v>
      </c>
      <c r="K37">
        <f t="shared" si="22"/>
        <v>98.099708154795579</v>
      </c>
      <c r="L37">
        <f t="shared" si="12"/>
        <v>100</v>
      </c>
    </row>
    <row r="38" spans="1:12" ht="12.75" customHeight="1" x14ac:dyDescent="0.2"/>
    <row r="39" spans="1:12" ht="12.75" customHeight="1" x14ac:dyDescent="0.2"/>
    <row r="40" spans="1:12" ht="12.75" customHeight="1" x14ac:dyDescent="0.2">
      <c r="A40" s="11" t="s">
        <v>13</v>
      </c>
    </row>
    <row r="41" spans="1:12" ht="12.75" customHeight="1" x14ac:dyDescent="0.2">
      <c r="B41">
        <f>0</f>
        <v>0</v>
      </c>
      <c r="C41">
        <f t="shared" ref="C41:F41" si="23">B41+1</f>
        <v>1</v>
      </c>
      <c r="D41">
        <f t="shared" si="23"/>
        <v>2</v>
      </c>
      <c r="E41">
        <f t="shared" si="23"/>
        <v>3</v>
      </c>
      <c r="F41">
        <f t="shared" si="23"/>
        <v>4</v>
      </c>
      <c r="H41" s="8"/>
    </row>
    <row r="42" spans="1:12" ht="12.75" customHeight="1" x14ac:dyDescent="0.2">
      <c r="A42">
        <f>4</f>
        <v>4</v>
      </c>
      <c r="F42">
        <f>1</f>
        <v>1</v>
      </c>
    </row>
    <row r="43" spans="1:12" ht="12.75" customHeight="1" x14ac:dyDescent="0.2">
      <c r="A43">
        <f t="shared" ref="A43:A46" si="24">A42-1</f>
        <v>3</v>
      </c>
      <c r="E43">
        <f>(1/(1+E19))*($B$6*F42 + $B$7*F43)</f>
        <v>0.93760255027893669</v>
      </c>
      <c r="F43">
        <f>1</f>
        <v>1</v>
      </c>
    </row>
    <row r="44" spans="1:12" ht="12.75" customHeight="1" x14ac:dyDescent="0.2">
      <c r="A44">
        <f t="shared" si="24"/>
        <v>2</v>
      </c>
      <c r="D44">
        <f t="shared" ref="D44:E44" si="25">(1/(1+D20))*($B$6*E43 + $B$7*E44)</f>
        <v>0.88918635333959573</v>
      </c>
      <c r="E44">
        <f>(1/(1+E20))*($B$6*F43 + $B$7*F44)</f>
        <v>0.94836170515434581</v>
      </c>
      <c r="F44">
        <f>1</f>
        <v>1</v>
      </c>
    </row>
    <row r="45" spans="1:12" ht="12.75" customHeight="1" x14ac:dyDescent="0.2">
      <c r="A45">
        <f t="shared" si="24"/>
        <v>1</v>
      </c>
      <c r="C45">
        <f t="shared" ref="C45:E45" si="26">(1/(1+C21))*($B$6*D44 + $B$7*D45)</f>
        <v>0.85170639050908592</v>
      </c>
      <c r="D45">
        <f t="shared" si="26"/>
        <v>0.90791413063457549</v>
      </c>
      <c r="E45">
        <f t="shared" si="26"/>
        <v>0.95735005504762805</v>
      </c>
      <c r="F45">
        <f>1</f>
        <v>1</v>
      </c>
    </row>
    <row r="46" spans="1:12" ht="12.75" customHeight="1" x14ac:dyDescent="0.2">
      <c r="A46">
        <f t="shared" si="24"/>
        <v>0</v>
      </c>
      <c r="B46">
        <f t="shared" ref="B46:E46" si="27">(1/(1+B22))*($B$6*C45 + $B$7*C46)</f>
        <v>0.82288957356046766</v>
      </c>
      <c r="C46">
        <f t="shared" si="27"/>
        <v>0.87636171396789608</v>
      </c>
      <c r="D46">
        <f t="shared" si="27"/>
        <v>0.92368185155832705</v>
      </c>
      <c r="E46">
        <f t="shared" si="27"/>
        <v>0.9648318780452505</v>
      </c>
      <c r="F46">
        <f>1</f>
        <v>1</v>
      </c>
      <c r="H46">
        <f>100 * B37 / B46</f>
        <v>7488.4844938448414</v>
      </c>
      <c r="I46" s="18">
        <f>B37/B46</f>
        <v>74.88484493844841</v>
      </c>
    </row>
    <row r="47" spans="1:12" ht="12.75" customHeight="1" x14ac:dyDescent="0.2"/>
    <row r="48" spans="1:12" ht="12.75" customHeight="1" x14ac:dyDescent="0.2">
      <c r="A48" s="11" t="s">
        <v>14</v>
      </c>
    </row>
    <row r="49" spans="1:11" ht="12.75" customHeight="1" x14ac:dyDescent="0.2">
      <c r="B49">
        <f>0</f>
        <v>0</v>
      </c>
      <c r="C49">
        <f t="shared" ref="C49:F49" si="28">B49+1</f>
        <v>1</v>
      </c>
      <c r="D49">
        <f t="shared" si="28"/>
        <v>2</v>
      </c>
      <c r="E49">
        <f t="shared" si="28"/>
        <v>3</v>
      </c>
      <c r="F49">
        <f t="shared" si="28"/>
        <v>4</v>
      </c>
    </row>
    <row r="50" spans="1:11" ht="12.75" customHeight="1" x14ac:dyDescent="0.2">
      <c r="A50">
        <f>4</f>
        <v>4</v>
      </c>
      <c r="F50">
        <f>F33</f>
        <v>65.555982012030555</v>
      </c>
    </row>
    <row r="51" spans="1:11" ht="12.75" customHeight="1" x14ac:dyDescent="0.2">
      <c r="A51">
        <f t="shared" ref="A51:A54" si="29">A50-1</f>
        <v>3</v>
      </c>
      <c r="E51">
        <f>($B$6*F50 + $B$7*F51)</f>
        <v>68.08653747303228</v>
      </c>
      <c r="F51">
        <f t="shared" ref="F50:F54" si="30">F34</f>
        <v>70.617092934034019</v>
      </c>
    </row>
    <row r="52" spans="1:11" ht="12.75" customHeight="1" x14ac:dyDescent="0.2">
      <c r="A52">
        <f t="shared" si="29"/>
        <v>2</v>
      </c>
      <c r="D52">
        <f t="shared" ref="D52:E52" si="31">($B$6*E51 + $B$7*E52)</f>
        <v>70.473745492446668</v>
      </c>
      <c r="E52">
        <f t="shared" si="31"/>
        <v>72.860953511861055</v>
      </c>
      <c r="F52">
        <f t="shared" si="30"/>
        <v>75.104814089688105</v>
      </c>
    </row>
    <row r="53" spans="1:11" ht="12.75" customHeight="1" x14ac:dyDescent="0.2">
      <c r="A53">
        <f t="shared" si="29"/>
        <v>1</v>
      </c>
      <c r="C53">
        <f t="shared" ref="C53:E53" si="32">($B$6*D52 + $B$7*D53)</f>
        <v>72.71889524352116</v>
      </c>
      <c r="D53">
        <f t="shared" si="32"/>
        <v>74.964044994595653</v>
      </c>
      <c r="E53">
        <f t="shared" si="32"/>
        <v>77.067136477330251</v>
      </c>
      <c r="F53">
        <f t="shared" si="30"/>
        <v>79.029458864972383</v>
      </c>
    </row>
    <row r="54" spans="1:11" ht="12.75" customHeight="1" x14ac:dyDescent="0.2">
      <c r="A54">
        <f t="shared" si="29"/>
        <v>0</v>
      </c>
      <c r="B54" s="18">
        <f>($B$6*C53 + $B$7*C54)</f>
        <v>74.82458063139569</v>
      </c>
      <c r="C54">
        <f t="shared" ref="B54:E54" si="33">($B$6*D53 + $B$7*D54)</f>
        <v>76.930266019270235</v>
      </c>
      <c r="D54">
        <f t="shared" si="33"/>
        <v>78.896487043944816</v>
      </c>
      <c r="E54">
        <f t="shared" si="33"/>
        <v>80.725837610559381</v>
      </c>
      <c r="F54">
        <f t="shared" si="30"/>
        <v>82.422216356146379</v>
      </c>
    </row>
    <row r="55" spans="1:11" ht="12.75" customHeight="1" x14ac:dyDescent="0.2"/>
    <row r="56" spans="1:11" ht="12.75" customHeight="1" x14ac:dyDescent="0.2"/>
    <row r="57" spans="1:11" ht="12.75" customHeight="1" x14ac:dyDescent="0.2">
      <c r="A57" s="3" t="s">
        <v>15</v>
      </c>
    </row>
    <row r="58" spans="1:11" ht="12.75" customHeight="1" x14ac:dyDescent="0.2">
      <c r="B58">
        <f>0</f>
        <v>0</v>
      </c>
      <c r="C58">
        <f t="shared" ref="C58:H58" si="34">B58+1</f>
        <v>1</v>
      </c>
      <c r="D58">
        <f t="shared" si="34"/>
        <v>2</v>
      </c>
      <c r="E58">
        <f t="shared" si="34"/>
        <v>3</v>
      </c>
      <c r="F58">
        <f t="shared" si="34"/>
        <v>4</v>
      </c>
      <c r="G58">
        <f t="shared" si="34"/>
        <v>5</v>
      </c>
      <c r="H58">
        <f t="shared" si="34"/>
        <v>6</v>
      </c>
      <c r="J58" s="21"/>
      <c r="K58" s="20"/>
    </row>
    <row r="59" spans="1:11" ht="12.75" customHeight="1" x14ac:dyDescent="0.2">
      <c r="A59">
        <f>6</f>
        <v>6</v>
      </c>
      <c r="H59">
        <f>MAX($K$61*(H31-$K$60),0)</f>
        <v>0</v>
      </c>
      <c r="J59" s="12" t="s">
        <v>16</v>
      </c>
      <c r="K59" s="13">
        <f>6</f>
        <v>6</v>
      </c>
    </row>
    <row r="60" spans="1:11" ht="12.75" customHeight="1" x14ac:dyDescent="0.2">
      <c r="A60">
        <f t="shared" ref="A60:A65" si="35">A59-1</f>
        <v>5</v>
      </c>
      <c r="G60">
        <f>MAX(      MAX($K$61*(G32-$K$60),0),           (1/(1+G17))*($B$6*H59 + $B$7*H60)      )</f>
        <v>0</v>
      </c>
      <c r="H60">
        <f t="shared" ref="H59:H65" si="36">MAX($K$61*(H32-$K$60),0)</f>
        <v>0</v>
      </c>
      <c r="J60" s="14" t="s">
        <v>17</v>
      </c>
      <c r="K60" s="15">
        <f>80</f>
        <v>80</v>
      </c>
    </row>
    <row r="61" spans="1:11" ht="12.75" customHeight="1" x14ac:dyDescent="0.2">
      <c r="A61">
        <f t="shared" si="35"/>
        <v>4</v>
      </c>
      <c r="F61">
        <f t="shared" ref="F61:G61" si="37">MAX(      MAX($K$61*(F33-$K$60),0),           (1/(1+F18))*($B$6*G60 + $B$7*G61)      )</f>
        <v>0</v>
      </c>
      <c r="G61">
        <f t="shared" si="37"/>
        <v>0</v>
      </c>
      <c r="H61">
        <f t="shared" si="36"/>
        <v>0</v>
      </c>
      <c r="J61" s="16" t="s">
        <v>18</v>
      </c>
      <c r="K61" s="17">
        <f>1</f>
        <v>1</v>
      </c>
    </row>
    <row r="62" spans="1:11" ht="12.75" customHeight="1" x14ac:dyDescent="0.2">
      <c r="A62">
        <f t="shared" si="35"/>
        <v>3</v>
      </c>
      <c r="E62">
        <f t="shared" ref="E62:G62" si="38">MAX(      MAX($K$61*(E34-$K$60),0),           (1/(1+E19))*($B$6*F61 + $B$7*F62)      )</f>
        <v>0.28906847369166877</v>
      </c>
      <c r="F62">
        <f t="shared" si="38"/>
        <v>0.6166119612316987</v>
      </c>
      <c r="G62">
        <f t="shared" si="38"/>
        <v>1.3070878692993426</v>
      </c>
      <c r="H62">
        <f t="shared" si="36"/>
        <v>2.7550941888757166</v>
      </c>
    </row>
    <row r="63" spans="1:11" ht="12.75" customHeight="1" x14ac:dyDescent="0.2">
      <c r="A63">
        <f t="shared" si="35"/>
        <v>2</v>
      </c>
      <c r="D63">
        <f t="shared" ref="D63:G63" si="39">MAX(      MAX($K$61*(D35-$K$60),0),           (1/(1+D20))*($B$6*E62 + $B$7*E63)      )</f>
        <v>0.83945525536808296</v>
      </c>
      <c r="E63">
        <f t="shared" si="39"/>
        <v>1.4914161229440352</v>
      </c>
      <c r="F63">
        <f t="shared" si="39"/>
        <v>2.5286355004449774</v>
      </c>
      <c r="G63">
        <f t="shared" si="39"/>
        <v>3.9980146969892241</v>
      </c>
      <c r="H63">
        <f t="shared" si="36"/>
        <v>5.5935960835094534</v>
      </c>
    </row>
    <row r="64" spans="1:11" ht="12.75" customHeight="1" x14ac:dyDescent="0.2">
      <c r="A64">
        <f t="shared" si="35"/>
        <v>1</v>
      </c>
      <c r="C64">
        <f t="shared" ref="C64:G64" si="40">MAX(      MAX($K$61*(C36-$K$60),0),           (1/(1+C21))*($B$6*D63 + $B$7*D64)      )</f>
        <v>1.5566517549538315</v>
      </c>
      <c r="D64">
        <f t="shared" si="40"/>
        <v>2.4450799475845013</v>
      </c>
      <c r="E64">
        <f t="shared" si="40"/>
        <v>3.6408066870358335</v>
      </c>
      <c r="F64">
        <f t="shared" si="40"/>
        <v>5.0773737494415832</v>
      </c>
      <c r="G64">
        <f t="shared" si="40"/>
        <v>6.5638874028616625</v>
      </c>
      <c r="H64">
        <f t="shared" si="36"/>
        <v>8.0079010399658017</v>
      </c>
    </row>
    <row r="65" spans="1:8" ht="12.75" customHeight="1" x14ac:dyDescent="0.2">
      <c r="A65">
        <f t="shared" si="35"/>
        <v>0</v>
      </c>
      <c r="B65" s="18">
        <f t="shared" ref="B65:G65" si="41">MAX(      MAX($K$61*(B37-$K$60),0),           (1/(1+B22))*($B$6*C64 + $B$7*C65)      )</f>
        <v>2.3572151638290602</v>
      </c>
      <c r="C65">
        <f t="shared" si="41"/>
        <v>3.3935000890871949</v>
      </c>
      <c r="D65">
        <f t="shared" si="41"/>
        <v>4.6473352386077353</v>
      </c>
      <c r="E65">
        <f t="shared" si="41"/>
        <v>6.0302979445068638</v>
      </c>
      <c r="F65">
        <f t="shared" si="41"/>
        <v>7.4228308597266972</v>
      </c>
      <c r="G65">
        <f t="shared" si="41"/>
        <v>8.7687862492983992</v>
      </c>
      <c r="H65">
        <f t="shared" si="36"/>
        <v>10.047459517865818</v>
      </c>
    </row>
    <row r="66" spans="1:8" ht="12.75" customHeight="1" x14ac:dyDescent="0.2"/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/>
    <row r="76" spans="1:8" ht="12.75" customHeight="1" x14ac:dyDescent="0.2"/>
    <row r="77" spans="1:8" ht="12.75" customHeight="1" x14ac:dyDescent="0.2"/>
    <row r="78" spans="1:8" ht="12.75" customHeight="1" x14ac:dyDescent="0.2"/>
    <row r="79" spans="1:8" ht="12.75" customHeight="1" x14ac:dyDescent="0.2"/>
    <row r="80" spans="1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A1:B1"/>
    <mergeCell ref="J58:K58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topLeftCell="A38" workbookViewId="0">
      <selection activeCell="C52" sqref="C52"/>
    </sheetView>
  </sheetViews>
  <sheetFormatPr baseColWidth="10" defaultColWidth="14.5" defaultRowHeight="15" customHeight="1" x14ac:dyDescent="0.2"/>
  <cols>
    <col min="1" max="10" width="10.6640625" customWidth="1"/>
    <col min="11" max="11" width="13.1640625" customWidth="1"/>
    <col min="12" max="26" width="10.6640625" customWidth="1"/>
  </cols>
  <sheetData>
    <row r="1" spans="1:12" ht="12.75" customHeight="1" x14ac:dyDescent="0.2">
      <c r="A1" s="19" t="s">
        <v>0</v>
      </c>
      <c r="B1" s="20"/>
    </row>
    <row r="2" spans="1:12" ht="12.75" customHeight="1" x14ac:dyDescent="0.2">
      <c r="A2" s="1" t="s">
        <v>1</v>
      </c>
      <c r="B2" s="2">
        <f>0.05</f>
        <v>0.05</v>
      </c>
      <c r="D2" s="3" t="s">
        <v>3</v>
      </c>
    </row>
    <row r="3" spans="1:12" ht="12.75" customHeight="1" x14ac:dyDescent="0.2">
      <c r="A3" s="4" t="s">
        <v>4</v>
      </c>
      <c r="B3" s="5">
        <f>1.1</f>
        <v>1.1000000000000001</v>
      </c>
      <c r="D3">
        <f>4.5/100</f>
        <v>4.4999999999999998E-2</v>
      </c>
    </row>
    <row r="4" spans="1:12" ht="12.75" customHeight="1" x14ac:dyDescent="0.2">
      <c r="A4" s="4" t="s">
        <v>5</v>
      </c>
      <c r="B4" s="2">
        <f>0.9</f>
        <v>0.9</v>
      </c>
    </row>
    <row r="5" spans="1:12" ht="12.75" customHeight="1" x14ac:dyDescent="0.2">
      <c r="A5" s="4" t="s">
        <v>6</v>
      </c>
      <c r="B5" s="5">
        <f>0.5</f>
        <v>0.5</v>
      </c>
    </row>
    <row r="6" spans="1:12" ht="12.75" customHeight="1" x14ac:dyDescent="0.2">
      <c r="A6" s="6" t="s">
        <v>7</v>
      </c>
      <c r="B6" s="7">
        <f>1-$B$5</f>
        <v>0.5</v>
      </c>
    </row>
    <row r="7" spans="1:12" ht="12.75" customHeight="1" x14ac:dyDescent="0.2"/>
    <row r="8" spans="1:12" ht="12.75" customHeight="1" x14ac:dyDescent="0.2"/>
    <row r="9" spans="1:12" ht="12.75" customHeight="1" x14ac:dyDescent="0.2"/>
    <row r="10" spans="1:12" ht="12.75" customHeight="1" x14ac:dyDescent="0.2">
      <c r="A10" s="3" t="s">
        <v>8</v>
      </c>
    </row>
    <row r="11" spans="1:12" ht="12.75" customHeight="1" x14ac:dyDescent="0.2">
      <c r="B11">
        <v>0</v>
      </c>
      <c r="C11">
        <f t="shared" ref="C11:L11" si="0">B11+1</f>
        <v>1</v>
      </c>
      <c r="D11">
        <f t="shared" si="0"/>
        <v>2</v>
      </c>
      <c r="E11">
        <f t="shared" si="0"/>
        <v>3</v>
      </c>
      <c r="F11">
        <f t="shared" si="0"/>
        <v>4</v>
      </c>
      <c r="G11">
        <f t="shared" si="0"/>
        <v>5</v>
      </c>
      <c r="H11">
        <f t="shared" si="0"/>
        <v>6</v>
      </c>
      <c r="I11">
        <f t="shared" si="0"/>
        <v>7</v>
      </c>
      <c r="J11">
        <f t="shared" si="0"/>
        <v>8</v>
      </c>
      <c r="K11">
        <f t="shared" si="0"/>
        <v>9</v>
      </c>
      <c r="L11">
        <f t="shared" si="0"/>
        <v>10</v>
      </c>
    </row>
    <row r="12" spans="1:12" ht="12.75" customHeight="1" x14ac:dyDescent="0.2">
      <c r="A12">
        <f>10</f>
        <v>10</v>
      </c>
      <c r="L12">
        <f>$B$3 *K13</f>
        <v>0.12968712300500007</v>
      </c>
    </row>
    <row r="13" spans="1:12" ht="12.75" customHeight="1" x14ac:dyDescent="0.2">
      <c r="A13">
        <f t="shared" ref="A13:A22" si="1">A12-1</f>
        <v>9</v>
      </c>
      <c r="K13">
        <f>$B$3 *J14</f>
        <v>0.11789738455000007</v>
      </c>
      <c r="L13">
        <f>$B$4*K13</f>
        <v>0.10610764609500006</v>
      </c>
    </row>
    <row r="14" spans="1:12" ht="12.75" customHeight="1" x14ac:dyDescent="0.2">
      <c r="A14">
        <f t="shared" si="1"/>
        <v>8</v>
      </c>
      <c r="J14">
        <f>$B$3 *I15</f>
        <v>0.10717944050000006</v>
      </c>
      <c r="K14">
        <f t="shared" ref="K14:L14" si="2">$B$4*J14</f>
        <v>9.6461496450000059E-2</v>
      </c>
      <c r="L14">
        <f t="shared" si="2"/>
        <v>8.6815346805000054E-2</v>
      </c>
    </row>
    <row r="15" spans="1:12" ht="12.75" customHeight="1" x14ac:dyDescent="0.2">
      <c r="A15">
        <f t="shared" si="1"/>
        <v>7</v>
      </c>
      <c r="I15">
        <f>$B$3 *H16</f>
        <v>9.7435855000000043E-2</v>
      </c>
      <c r="J15">
        <f t="shared" ref="J15:L15" si="3">$B$4*I15</f>
        <v>8.7692269500000045E-2</v>
      </c>
      <c r="K15">
        <f t="shared" si="3"/>
        <v>7.8923042550000044E-2</v>
      </c>
      <c r="L15">
        <f t="shared" si="3"/>
        <v>7.1030738295000048E-2</v>
      </c>
    </row>
    <row r="16" spans="1:12" ht="12.75" customHeight="1" x14ac:dyDescent="0.2">
      <c r="A16">
        <f t="shared" si="1"/>
        <v>6</v>
      </c>
      <c r="H16">
        <f>$B$3 *G17</f>
        <v>8.8578050000000033E-2</v>
      </c>
      <c r="I16">
        <f t="shared" ref="I16:L16" si="4">$B$4*H16</f>
        <v>7.9720245000000037E-2</v>
      </c>
      <c r="J16">
        <f t="shared" si="4"/>
        <v>7.1748220500000029E-2</v>
      </c>
      <c r="K16">
        <f t="shared" si="4"/>
        <v>6.4573398450000027E-2</v>
      </c>
      <c r="L16">
        <f t="shared" si="4"/>
        <v>5.8116058605000027E-2</v>
      </c>
    </row>
    <row r="17" spans="1:12" ht="12.75" customHeight="1" x14ac:dyDescent="0.2">
      <c r="A17">
        <f t="shared" si="1"/>
        <v>5</v>
      </c>
      <c r="G17">
        <f>$B$3*F18</f>
        <v>8.0525500000000028E-2</v>
      </c>
      <c r="H17">
        <f t="shared" ref="H17:L17" si="5">$B$4*G17</f>
        <v>7.2472950000000022E-2</v>
      </c>
      <c r="I17">
        <f t="shared" si="5"/>
        <v>6.5225655000000021E-2</v>
      </c>
      <c r="J17">
        <f t="shared" si="5"/>
        <v>5.8703089500000021E-2</v>
      </c>
      <c r="K17">
        <f t="shared" si="5"/>
        <v>5.2832780550000021E-2</v>
      </c>
      <c r="L17">
        <f t="shared" si="5"/>
        <v>4.7549502495000021E-2</v>
      </c>
    </row>
    <row r="18" spans="1:12" ht="12.75" customHeight="1" x14ac:dyDescent="0.2">
      <c r="A18">
        <f t="shared" si="1"/>
        <v>4</v>
      </c>
      <c r="F18">
        <f>$B$3 *E19</f>
        <v>7.320500000000002E-2</v>
      </c>
      <c r="G18">
        <f t="shared" ref="G18:L18" si="6">F18*$B$4</f>
        <v>6.5884500000000026E-2</v>
      </c>
      <c r="H18">
        <f t="shared" si="6"/>
        <v>5.9296050000000024E-2</v>
      </c>
      <c r="I18">
        <f t="shared" si="6"/>
        <v>5.3366445000000019E-2</v>
      </c>
      <c r="J18">
        <f t="shared" si="6"/>
        <v>4.8029800500000018E-2</v>
      </c>
      <c r="K18">
        <f t="shared" si="6"/>
        <v>4.3226820450000016E-2</v>
      </c>
      <c r="L18">
        <f t="shared" si="6"/>
        <v>3.8904138405000017E-2</v>
      </c>
    </row>
    <row r="19" spans="1:12" ht="12.75" customHeight="1" x14ac:dyDescent="0.2">
      <c r="A19">
        <f t="shared" si="1"/>
        <v>3</v>
      </c>
      <c r="E19">
        <f>$B$3 * D20</f>
        <v>6.6550000000000012E-2</v>
      </c>
      <c r="F19">
        <f t="shared" ref="F19:L19" si="7">E19*$B$4</f>
        <v>5.9895000000000011E-2</v>
      </c>
      <c r="G19">
        <f t="shared" si="7"/>
        <v>5.3905500000000009E-2</v>
      </c>
      <c r="H19">
        <f t="shared" si="7"/>
        <v>4.8514950000000008E-2</v>
      </c>
      <c r="I19">
        <f t="shared" si="7"/>
        <v>4.3663455000000011E-2</v>
      </c>
      <c r="J19">
        <f t="shared" si="7"/>
        <v>3.929710950000001E-2</v>
      </c>
      <c r="K19">
        <f t="shared" si="7"/>
        <v>3.5367398550000012E-2</v>
      </c>
      <c r="L19">
        <f t="shared" si="7"/>
        <v>3.1830658695000014E-2</v>
      </c>
    </row>
    <row r="20" spans="1:12" ht="12.75" customHeight="1" x14ac:dyDescent="0.2">
      <c r="A20">
        <f t="shared" si="1"/>
        <v>2</v>
      </c>
      <c r="D20">
        <f>C21*$B$3</f>
        <v>6.0500000000000012E-2</v>
      </c>
      <c r="E20">
        <f t="shared" ref="E20:L20" si="8">D20*$B$4</f>
        <v>5.4450000000000012E-2</v>
      </c>
      <c r="F20">
        <f t="shared" si="8"/>
        <v>4.9005000000000014E-2</v>
      </c>
      <c r="G20">
        <f t="shared" si="8"/>
        <v>4.4104500000000012E-2</v>
      </c>
      <c r="H20">
        <f t="shared" si="8"/>
        <v>3.9694050000000008E-2</v>
      </c>
      <c r="I20">
        <f t="shared" si="8"/>
        <v>3.5724645000000006E-2</v>
      </c>
      <c r="J20">
        <f t="shared" si="8"/>
        <v>3.2152180500000009E-2</v>
      </c>
      <c r="K20">
        <f t="shared" si="8"/>
        <v>2.893696245000001E-2</v>
      </c>
      <c r="L20">
        <f t="shared" si="8"/>
        <v>2.6043266205000009E-2</v>
      </c>
    </row>
    <row r="21" spans="1:12" ht="12.75" customHeight="1" x14ac:dyDescent="0.2">
      <c r="A21">
        <f t="shared" si="1"/>
        <v>1</v>
      </c>
      <c r="C21">
        <f>B22*$B$3</f>
        <v>5.5000000000000007E-2</v>
      </c>
      <c r="D21">
        <f t="shared" ref="D21:L21" si="9">C21*$B$4</f>
        <v>4.9500000000000009E-2</v>
      </c>
      <c r="E21">
        <f t="shared" si="9"/>
        <v>4.4550000000000006E-2</v>
      </c>
      <c r="F21">
        <f t="shared" si="9"/>
        <v>4.0095000000000006E-2</v>
      </c>
      <c r="G21">
        <f t="shared" si="9"/>
        <v>3.6085500000000006E-2</v>
      </c>
      <c r="H21">
        <f t="shared" si="9"/>
        <v>3.2476950000000004E-2</v>
      </c>
      <c r="I21">
        <f t="shared" si="9"/>
        <v>2.9229255000000006E-2</v>
      </c>
      <c r="J21">
        <f t="shared" si="9"/>
        <v>2.6306329500000006E-2</v>
      </c>
      <c r="K21">
        <f t="shared" si="9"/>
        <v>2.3675696550000007E-2</v>
      </c>
      <c r="L21">
        <f t="shared" si="9"/>
        <v>2.1308126895000008E-2</v>
      </c>
    </row>
    <row r="22" spans="1:12" ht="12.75" customHeight="1" x14ac:dyDescent="0.2">
      <c r="A22">
        <f t="shared" si="1"/>
        <v>0</v>
      </c>
      <c r="B22" s="8">
        <f>$B$2</f>
        <v>0.05</v>
      </c>
      <c r="C22">
        <f t="shared" ref="C22:L22" si="10">$B$4*B22</f>
        <v>4.5000000000000005E-2</v>
      </c>
      <c r="D22">
        <f t="shared" si="10"/>
        <v>4.0500000000000008E-2</v>
      </c>
      <c r="E22">
        <f t="shared" si="10"/>
        <v>3.645000000000001E-2</v>
      </c>
      <c r="F22">
        <f t="shared" si="10"/>
        <v>3.2805000000000008E-2</v>
      </c>
      <c r="G22">
        <f t="shared" si="10"/>
        <v>2.9524500000000009E-2</v>
      </c>
      <c r="H22">
        <f t="shared" si="10"/>
        <v>2.657205000000001E-2</v>
      </c>
      <c r="I22">
        <f t="shared" si="10"/>
        <v>2.3914845000000011E-2</v>
      </c>
      <c r="J22">
        <f t="shared" si="10"/>
        <v>2.1523360500000012E-2</v>
      </c>
      <c r="K22">
        <f t="shared" si="10"/>
        <v>1.937102445000001E-2</v>
      </c>
      <c r="L22">
        <f t="shared" si="10"/>
        <v>1.7433922005000008E-2</v>
      </c>
    </row>
    <row r="23" spans="1:12" ht="12.75" customHeight="1" x14ac:dyDescent="0.2"/>
    <row r="24" spans="1:12" ht="12.75" customHeight="1" x14ac:dyDescent="0.2">
      <c r="A24" s="3" t="s">
        <v>10</v>
      </c>
    </row>
    <row r="25" spans="1:12" ht="12.75" customHeight="1" x14ac:dyDescent="0.2">
      <c r="B25">
        <f>0</f>
        <v>0</v>
      </c>
      <c r="C25">
        <f t="shared" ref="C25:L25" si="11">B25+1</f>
        <v>1</v>
      </c>
      <c r="D25">
        <f t="shared" si="11"/>
        <v>2</v>
      </c>
      <c r="E25">
        <f t="shared" si="11"/>
        <v>3</v>
      </c>
      <c r="F25">
        <f t="shared" si="11"/>
        <v>4</v>
      </c>
      <c r="G25">
        <f t="shared" si="11"/>
        <v>5</v>
      </c>
      <c r="H25">
        <f t="shared" si="11"/>
        <v>6</v>
      </c>
      <c r="I25">
        <f t="shared" si="11"/>
        <v>7</v>
      </c>
      <c r="J25">
        <f t="shared" si="11"/>
        <v>8</v>
      </c>
      <c r="K25">
        <f t="shared" si="11"/>
        <v>9</v>
      </c>
      <c r="L25">
        <f t="shared" si="11"/>
        <v>10</v>
      </c>
    </row>
    <row r="26" spans="1:12" ht="12.75" customHeight="1" x14ac:dyDescent="0.2">
      <c r="A26">
        <f>10</f>
        <v>10</v>
      </c>
      <c r="L26">
        <f>IF($A26=0,$B$5*K26/(1+K12), IF($A26=L$25, $B$5*K27/(1 +K13 ), IF(AND(0 &lt; $A26, $A26 &lt; L$25), $B$5*K27/(1+K13) + $B$6*K26/(1+K12 ),"")))</f>
        <v>4.5455874042504954E-4</v>
      </c>
    </row>
    <row r="27" spans="1:12" ht="12.75" customHeight="1" x14ac:dyDescent="0.2">
      <c r="A27">
        <f t="shared" ref="A27:A36" si="12">A26-1</f>
        <v>9</v>
      </c>
      <c r="K27">
        <f t="shared" ref="K27:L27" si="13">IF($A27=0,$B$5*J27/(1+J13), IF($A27=K$25, $B$5*J28/(1 +J14 ), IF(AND(0 &lt; $A27, $A27 &lt; K$25), $B$5*J28/(1+J14) + $B$6*J27/(1+J13 ),"")))</f>
        <v>1.0163000540910105E-3</v>
      </c>
      <c r="L27">
        <f t="shared" si="13"/>
        <v>4.8802614415644069E-3</v>
      </c>
    </row>
    <row r="28" spans="1:12" ht="12.75" customHeight="1" x14ac:dyDescent="0.2">
      <c r="A28">
        <f t="shared" si="12"/>
        <v>8</v>
      </c>
      <c r="J28">
        <f t="shared" ref="J28:L28" si="14">IF($A28=0,$B$5*I28/(1+I14), IF($A28=J$25, $B$5*I29/(1 +I15 ), IF(AND(0 &lt; $A28, $A28 &lt; J$25), $B$5*I29/(1+I15) + $B$6*I28/(1+I14 ),"")))</f>
        <v>2.2504530505372093E-3</v>
      </c>
      <c r="K28">
        <f t="shared" si="14"/>
        <v>9.7052252130681357E-3</v>
      </c>
      <c r="L28">
        <f t="shared" si="14"/>
        <v>2.339017763694189E-2</v>
      </c>
    </row>
    <row r="29" spans="1:12" ht="12.75" customHeight="1" x14ac:dyDescent="0.2">
      <c r="A29">
        <f t="shared" si="12"/>
        <v>7</v>
      </c>
      <c r="I29">
        <f t="shared" ref="I29:L29" si="15">IF($A29=0,$B$5*H29/(1+H15), IF($A29=I$25, $B$5*H30/(1 +H16 ), IF(AND(0 &lt; $A29, $A29 &lt; I$25), $B$5*H30/(1+H16) + $B$6*H29/(1+H15 ),"")))</f>
        <v>4.9394557353073217E-3</v>
      </c>
      <c r="J29">
        <f t="shared" si="15"/>
        <v>1.8901753451366955E-2</v>
      </c>
      <c r="K29">
        <f t="shared" si="15"/>
        <v>4.0922417996198571E-2</v>
      </c>
      <c r="L29">
        <f t="shared" si="15"/>
        <v>6.5967307353106699E-2</v>
      </c>
    </row>
    <row r="30" spans="1:12" ht="12.75" customHeight="1" x14ac:dyDescent="0.2">
      <c r="A30">
        <f t="shared" si="12"/>
        <v>6</v>
      </c>
      <c r="H30">
        <f t="shared" ref="H30:L30" si="16">IF($A30=0,$B$5*G30/(1+G16), IF($A30=H$25, $B$5*G31/(1 +G17 ), IF(AND(0 &lt; $A30, $A30 &lt; H$25), $B$5*G31/(1+G17) + $B$6*G30/(1+G16 ),"")))</f>
        <v>1.0753966184804321E-2</v>
      </c>
      <c r="I30">
        <f t="shared" si="16"/>
        <v>3.5957492296704981E-2</v>
      </c>
      <c r="J30">
        <f t="shared" si="16"/>
        <v>6.9092377177583167E-2</v>
      </c>
      <c r="K30">
        <f t="shared" si="16"/>
        <v>0.10007593008653067</v>
      </c>
      <c r="L30">
        <f t="shared" si="16"/>
        <v>0.12134168240459414</v>
      </c>
    </row>
    <row r="31" spans="1:12" ht="12.75" customHeight="1" x14ac:dyDescent="0.2">
      <c r="A31">
        <f t="shared" si="12"/>
        <v>5</v>
      </c>
      <c r="G31">
        <f t="shared" ref="G31:L31" si="17">IF($A31=0,$B$5*F31/(1+F17), IF($A31=G$25, $B$5*F32/(1 +F18 ), IF(AND(0 &lt; $A31, $A31 &lt; G$25), $B$5*F32/(1+F18) + $B$6*F31/(1+F17 ),"")))</f>
        <v>2.3239869377637563E-2</v>
      </c>
      <c r="H31">
        <f t="shared" si="17"/>
        <v>6.6532010348420018E-2</v>
      </c>
      <c r="I31">
        <f t="shared" si="17"/>
        <v>0.11172316071684492</v>
      </c>
      <c r="J31">
        <f t="shared" si="17"/>
        <v>0.1436499958301071</v>
      </c>
      <c r="K31">
        <f t="shared" si="17"/>
        <v>0.15653275627001564</v>
      </c>
      <c r="L31">
        <f t="shared" si="17"/>
        <v>0.152220071406128</v>
      </c>
    </row>
    <row r="32" spans="1:12" ht="12.75" customHeight="1" x14ac:dyDescent="0.2">
      <c r="A32">
        <f t="shared" si="12"/>
        <v>4</v>
      </c>
      <c r="F32">
        <f t="shared" ref="F32:L32" si="18">IF($A32=0,$B$5*E32/(1+E18), IF($A32=F$25, $B$5*E33/(1 +E19 ), IF(AND(0 &lt; $A32, $A32 &lt; F$25), $B$5*E33/(1+E19) + $B$6*E32/(1+E18 ),"")))</f>
        <v>4.9882288030855038E-2</v>
      </c>
      <c r="G32">
        <f t="shared" si="18"/>
        <v>0.11890590542862689</v>
      </c>
      <c r="H32">
        <f t="shared" si="18"/>
        <v>0.17098123846524971</v>
      </c>
      <c r="I32">
        <f t="shared" si="18"/>
        <v>0.19215282963104782</v>
      </c>
      <c r="J32">
        <f t="shared" si="18"/>
        <v>0.18590019469910463</v>
      </c>
      <c r="K32">
        <f t="shared" si="18"/>
        <v>0.16249555798707366</v>
      </c>
      <c r="L32">
        <f t="shared" si="18"/>
        <v>0.13197418918665349</v>
      </c>
    </row>
    <row r="33" spans="1:12" ht="12.75" customHeight="1" x14ac:dyDescent="0.2">
      <c r="A33">
        <f t="shared" si="12"/>
        <v>3</v>
      </c>
      <c r="E33">
        <f t="shared" ref="E33:L33" si="19">IF($A33=0,$B$5*D33/(1+D19), IF($A33=E$25, $B$5*D34/(1 +D20 ), IF(AND(0 &lt; $A33, $A33 &lt; E$25), $B$5*D34/(1+D20) + $B$6*D33/(1+D19 ),"")))</f>
        <v>0.1064039085986169</v>
      </c>
      <c r="F33">
        <f t="shared" si="19"/>
        <v>0.20279190656052667</v>
      </c>
      <c r="G33">
        <f t="shared" si="19"/>
        <v>0.24282656018412149</v>
      </c>
      <c r="H33">
        <f t="shared" si="19"/>
        <v>0.23370917066872809</v>
      </c>
      <c r="I33">
        <f t="shared" si="19"/>
        <v>0.19765164779760358</v>
      </c>
      <c r="J33">
        <f t="shared" si="19"/>
        <v>0.15341114304740447</v>
      </c>
      <c r="K33">
        <f t="shared" si="19"/>
        <v>0.11201219063522416</v>
      </c>
      <c r="L33">
        <f t="shared" si="19"/>
        <v>7.8128994123108142E-2</v>
      </c>
    </row>
    <row r="34" spans="1:12" ht="12.75" customHeight="1" x14ac:dyDescent="0.2">
      <c r="A34">
        <f t="shared" si="12"/>
        <v>2</v>
      </c>
      <c r="D34">
        <f t="shared" ref="D34:L34" si="20">IF($A34=0,$B$5*C34/(1+C20), IF($A34=D$25, $B$5*C35/(1 +C21 ), IF(AND(0 &lt; $A34, $A34 &lt; D$25), $B$5*C35/(1+C21) + $B$6*C34/(1+C20 ),"")))</f>
        <v>0.22568269013766645</v>
      </c>
      <c r="E34">
        <f t="shared" si="20"/>
        <v>0.32247109451722455</v>
      </c>
      <c r="F34">
        <f t="shared" si="20"/>
        <v>0.30874425123655258</v>
      </c>
      <c r="G34">
        <f t="shared" si="20"/>
        <v>0.24746524640355316</v>
      </c>
      <c r="H34">
        <f t="shared" si="20"/>
        <v>0.17925145183745941</v>
      </c>
      <c r="I34">
        <f t="shared" si="20"/>
        <v>0.12163522763804931</v>
      </c>
      <c r="J34">
        <f t="shared" si="20"/>
        <v>7.8870776950537611E-2</v>
      </c>
      <c r="K34">
        <f t="shared" si="20"/>
        <v>4.9463111894766022E-2</v>
      </c>
      <c r="L34">
        <f t="shared" si="20"/>
        <v>3.0240070132404023E-2</v>
      </c>
    </row>
    <row r="35" spans="1:12" ht="12.75" customHeight="1" x14ac:dyDescent="0.2">
      <c r="A35">
        <f t="shared" si="12"/>
        <v>1</v>
      </c>
      <c r="C35">
        <f t="shared" ref="C35:L35" si="21">IF($A35=0,$B$5*B35/(1+B21), IF($A35=C$25, $B$5*B36/(1 +B22 ), IF(AND(0 &lt; $A35, $A35 &lt; C$25), $B$5*B36/(1+B22) + $B$6*B35/(1+B21 ),"")))</f>
        <v>0.47619047619047616</v>
      </c>
      <c r="D35">
        <f t="shared" si="21"/>
        <v>0.45352502324315747</v>
      </c>
      <c r="E35">
        <f t="shared" si="21"/>
        <v>0.32555413118794496</v>
      </c>
      <c r="F35">
        <f t="shared" si="21"/>
        <v>0.20865288021970707</v>
      </c>
      <c r="G35">
        <f t="shared" si="21"/>
        <v>0.1258750126509024</v>
      </c>
      <c r="H35">
        <f t="shared" si="21"/>
        <v>7.3163970795382546E-2</v>
      </c>
      <c r="I35">
        <f t="shared" si="21"/>
        <v>4.1479811245140726E-2</v>
      </c>
      <c r="J35">
        <f t="shared" si="21"/>
        <v>2.310453697143329E-2</v>
      </c>
      <c r="K35">
        <f t="shared" si="21"/>
        <v>1.2701857669922257E-2</v>
      </c>
      <c r="L35">
        <f t="shared" si="21"/>
        <v>6.9131562638004565E-3</v>
      </c>
    </row>
    <row r="36" spans="1:12" ht="12.75" customHeight="1" x14ac:dyDescent="0.2">
      <c r="A36">
        <f t="shared" si="12"/>
        <v>0</v>
      </c>
      <c r="B36">
        <f>1</f>
        <v>1</v>
      </c>
      <c r="C36">
        <f t="shared" ref="C36:L36" si="22">IF($A36=0,$B$5*B36/(1+B22), IF($A36=C$25, $B$5*B37/(1 +B23 ), IF(AND(0 &lt; $A36, $A36 &lt; C$25), $B$5*B37/(1+B23) + $B$6*B36/(1+B22 ),"")))</f>
        <v>0.47619047619047616</v>
      </c>
      <c r="D36">
        <f t="shared" si="22"/>
        <v>0.22784233310549101</v>
      </c>
      <c r="E36">
        <f t="shared" si="22"/>
        <v>0.10948694526933735</v>
      </c>
      <c r="F36">
        <f t="shared" si="22"/>
        <v>5.2818247512826155E-2</v>
      </c>
      <c r="G36">
        <f t="shared" si="22"/>
        <v>2.5570290380481385E-2</v>
      </c>
      <c r="H36">
        <f t="shared" si="22"/>
        <v>1.2418495325017221E-2</v>
      </c>
      <c r="I36">
        <f t="shared" si="22"/>
        <v>6.0485259290944176E-3</v>
      </c>
      <c r="J36">
        <f t="shared" si="22"/>
        <v>2.9536274225491956E-3</v>
      </c>
      <c r="K36">
        <f t="shared" si="22"/>
        <v>1.4456974440131736E-3</v>
      </c>
      <c r="L36">
        <f t="shared" si="22"/>
        <v>7.0911248668913129E-4</v>
      </c>
    </row>
    <row r="37" spans="1:12" ht="12.75" customHeight="1" x14ac:dyDescent="0.2"/>
    <row r="38" spans="1:12" ht="12.75" customHeight="1" x14ac:dyDescent="0.2">
      <c r="L38">
        <f>(( $D$3 - L12)/(1+ L12 ))* L26</f>
        <v>-3.4076047411229711E-5</v>
      </c>
    </row>
    <row r="39" spans="1:12" ht="12.75" customHeight="1" x14ac:dyDescent="0.2">
      <c r="K39">
        <f t="shared" ref="K39:L39" si="23">(( $D$3 - K13)/(1+ K13 ))* K27</f>
        <v>-6.6272286602657004E-5</v>
      </c>
      <c r="L39">
        <f t="shared" si="23"/>
        <v>-2.6961326058547045E-4</v>
      </c>
    </row>
    <row r="40" spans="1:12" ht="12.75" customHeight="1" x14ac:dyDescent="0.2">
      <c r="J40">
        <f t="shared" ref="J40:L40" si="24">(( $D$3 - J14)/(1+ J14 ))* J28</f>
        <v>-1.2638593748699766E-4</v>
      </c>
      <c r="K40">
        <f t="shared" si="24"/>
        <v>-4.5550656768687743E-4</v>
      </c>
      <c r="L40">
        <f t="shared" si="24"/>
        <v>-8.9993980356883007E-4</v>
      </c>
    </row>
    <row r="41" spans="1:12" ht="12.75" customHeight="1" x14ac:dyDescent="0.2">
      <c r="I41">
        <f t="shared" ref="I41:L41" si="25">(( $D$3 - I15)/(1+ I15 ))* I29</f>
        <v>-2.3600885968455378E-4</v>
      </c>
      <c r="J41">
        <f t="shared" si="25"/>
        <v>-7.4189986910476436E-4</v>
      </c>
      <c r="K41">
        <f t="shared" si="25"/>
        <v>-1.2866653803712774E-3</v>
      </c>
      <c r="L41">
        <f t="shared" si="25"/>
        <v>-1.6032945202564121E-3</v>
      </c>
    </row>
    <row r="42" spans="1:12" ht="12.75" customHeight="1" x14ac:dyDescent="0.2">
      <c r="H42">
        <f t="shared" ref="H42:L42" si="26">(( $D$3 - H16)/(1+ H16 ))* H30</f>
        <v>-4.3050369801201884E-4</v>
      </c>
      <c r="I42">
        <f t="shared" si="26"/>
        <v>-1.156274458970815E-3</v>
      </c>
      <c r="J42">
        <f t="shared" si="26"/>
        <v>-1.7243771477903418E-3</v>
      </c>
      <c r="K42">
        <f t="shared" si="26"/>
        <v>-1.840010334364945E-3</v>
      </c>
      <c r="L42">
        <f t="shared" si="26"/>
        <v>-1.504111580865896E-3</v>
      </c>
    </row>
    <row r="43" spans="1:12" ht="12.75" customHeight="1" x14ac:dyDescent="0.2">
      <c r="G43">
        <f t="shared" ref="G43:L43" si="27">(( $D$3 - G17)/(1+ G17 ))* G31</f>
        <v>-7.6408005139653253E-4</v>
      </c>
      <c r="H43">
        <f t="shared" si="27"/>
        <v>-1.7043139350989011E-3</v>
      </c>
      <c r="I43">
        <f t="shared" si="27"/>
        <v>-2.1213102534302559E-3</v>
      </c>
      <c r="J43">
        <f t="shared" si="27"/>
        <v>-1.8593019790508389E-3</v>
      </c>
      <c r="K43">
        <f t="shared" si="27"/>
        <v>-1.1645597965796286E-3</v>
      </c>
      <c r="L43">
        <f t="shared" si="27"/>
        <v>-3.7046979728851262E-4</v>
      </c>
    </row>
    <row r="44" spans="1:12" ht="12.75" customHeight="1" x14ac:dyDescent="0.2">
      <c r="F44">
        <f t="shared" ref="F44:L44" si="28">(( $D$3 - F18)/(1+ F18 ))* F32</f>
        <v>-1.3109610315925359E-3</v>
      </c>
      <c r="G44">
        <f t="shared" si="28"/>
        <v>-2.3297931266700674E-3</v>
      </c>
      <c r="H44">
        <f t="shared" si="28"/>
        <v>-2.3075289803649677E-3</v>
      </c>
      <c r="I44">
        <f t="shared" si="28"/>
        <v>-1.5261888095386747E-3</v>
      </c>
      <c r="J44">
        <f t="shared" si="28"/>
        <v>-5.3742794582819521E-4</v>
      </c>
      <c r="K44">
        <f>(( $D$3 - K18)/(1+ K18 ))* K32</f>
        <v>2.7619477829780848E-4</v>
      </c>
      <c r="L44">
        <f t="shared" si="28"/>
        <v>7.7437018648255967E-4</v>
      </c>
    </row>
    <row r="45" spans="1:12" ht="12.75" customHeight="1" x14ac:dyDescent="0.2">
      <c r="E45">
        <f t="shared" ref="E45:L45" si="29">(( $D$3 - E19)/(1+ E19 ))* E33</f>
        <v>-2.1499266141298537E-3</v>
      </c>
      <c r="F45">
        <f t="shared" si="29"/>
        <v>-2.8498912139589745E-3</v>
      </c>
      <c r="G45">
        <f t="shared" si="29"/>
        <v>-2.0518840937064058E-3</v>
      </c>
      <c r="H45">
        <f t="shared" si="29"/>
        <v>-7.834662247229266E-4</v>
      </c>
      <c r="I45">
        <f t="shared" si="29"/>
        <v>2.5311830201589806E-4</v>
      </c>
      <c r="J45">
        <f t="shared" si="29"/>
        <v>8.4180639230304916E-4</v>
      </c>
      <c r="K45">
        <f t="shared" si="29"/>
        <v>1.0421119995101232E-3</v>
      </c>
      <c r="L45">
        <f t="shared" si="29"/>
        <v>9.9716690985403723E-4</v>
      </c>
    </row>
    <row r="46" spans="1:12" ht="12.75" customHeight="1" x14ac:dyDescent="0.2">
      <c r="D46">
        <f t="shared" ref="D46:L46" si="30">(( $D$3 - D20)/(1+ D20 ))* D34</f>
        <v>-3.298521166557127E-3</v>
      </c>
      <c r="E46">
        <f t="shared" si="30"/>
        <v>-2.8899917902107984E-3</v>
      </c>
      <c r="F46">
        <f t="shared" si="30"/>
        <v>-1.1787557983063931E-3</v>
      </c>
      <c r="G46">
        <f t="shared" si="30"/>
        <v>2.1224420367346231E-4</v>
      </c>
      <c r="H46">
        <f t="shared" si="30"/>
        <v>9.1478761552686192E-4</v>
      </c>
      <c r="I46">
        <f t="shared" si="30"/>
        <v>1.0892952314065269E-3</v>
      </c>
      <c r="J46">
        <f t="shared" si="30"/>
        <v>9.8175203737339454E-4</v>
      </c>
      <c r="K46">
        <f t="shared" si="30"/>
        <v>7.7218318779571189E-4</v>
      </c>
      <c r="L46">
        <f t="shared" si="30"/>
        <v>5.5870252095936376E-4</v>
      </c>
    </row>
    <row r="47" spans="1:12" ht="12.75" customHeight="1" x14ac:dyDescent="0.2">
      <c r="C47">
        <f>(( $D$3 - C21)/(1+ C21 ))* C35</f>
        <v>-4.5136538027533328E-3</v>
      </c>
      <c r="D47">
        <f t="shared" ref="C47:L47" si="31">(( $D$3 - D21)/(1+ D21 ))* D35</f>
        <v>-1.9446046732674734E-3</v>
      </c>
      <c r="E47">
        <f t="shared" si="31"/>
        <v>1.4025116943619035E-4</v>
      </c>
      <c r="F47">
        <f t="shared" si="31"/>
        <v>9.8398932547282859E-4</v>
      </c>
      <c r="G47">
        <f t="shared" si="31"/>
        <v>1.0830310821611424E-3</v>
      </c>
      <c r="H47">
        <f t="shared" si="31"/>
        <v>8.8741551515422691E-4</v>
      </c>
      <c r="I47">
        <f t="shared" si="31"/>
        <v>6.3558971202703194E-4</v>
      </c>
      <c r="J47">
        <f t="shared" si="31"/>
        <v>4.2083790071669976E-4</v>
      </c>
      <c r="K47">
        <f t="shared" si="31"/>
        <v>2.6459382424041201E-4</v>
      </c>
      <c r="L47">
        <f t="shared" si="31"/>
        <v>1.6036846926396285E-4</v>
      </c>
    </row>
    <row r="48" spans="1:12" ht="12.75" customHeight="1" x14ac:dyDescent="0.2">
      <c r="B48">
        <f>(( $D$3 - B22)/(1+ B22 ))* B36</f>
        <v>-4.7619047619047658E-3</v>
      </c>
      <c r="C48">
        <f t="shared" ref="B48:L48" si="32">(( $D$3 - C22)/(1+ C22 ))* C36</f>
        <v>-3.1619475524753833E-18</v>
      </c>
      <c r="D48">
        <f t="shared" si="32"/>
        <v>9.8538250742403392E-4</v>
      </c>
      <c r="E48">
        <f t="shared" si="32"/>
        <v>9.0319203246932587E-4</v>
      </c>
      <c r="F48">
        <f t="shared" si="32"/>
        <v>6.2365938237994058E-4</v>
      </c>
      <c r="G48">
        <f t="shared" si="32"/>
        <v>3.8436484880460781E-4</v>
      </c>
      <c r="H48">
        <f t="shared" si="32"/>
        <v>2.229238667901108E-4</v>
      </c>
      <c r="I48">
        <f t="shared" si="32"/>
        <v>1.245553840334005E-4</v>
      </c>
      <c r="J48">
        <f t="shared" si="32"/>
        <v>6.7880235438337385E-5</v>
      </c>
      <c r="K48">
        <f t="shared" si="32"/>
        <v>3.6347653167110875E-5</v>
      </c>
      <c r="L48">
        <f t="shared" si="32"/>
        <v>1.9212500873550513E-5</v>
      </c>
    </row>
    <row r="49" spans="3:3" ht="12.75" customHeight="1" x14ac:dyDescent="0.2"/>
    <row r="50" spans="3:3" ht="12.75" customHeight="1" x14ac:dyDescent="0.2"/>
    <row r="51" spans="3:3" ht="12.75" customHeight="1" x14ac:dyDescent="0.2"/>
    <row r="52" spans="3:3" ht="12.75" customHeight="1" x14ac:dyDescent="0.2">
      <c r="C52" s="18">
        <f>SUM(C38:L48)*1000000</f>
        <v>-33374.242062163772</v>
      </c>
    </row>
    <row r="53" spans="3:3" ht="12.75" customHeight="1" x14ac:dyDescent="0.2"/>
    <row r="54" spans="3:3" ht="12.75" customHeight="1" x14ac:dyDescent="0.2"/>
    <row r="55" spans="3:3" ht="12.75" customHeight="1" x14ac:dyDescent="0.2"/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/>
    <row r="63" spans="3:3" ht="12.75" customHeight="1" x14ac:dyDescent="0.2"/>
    <row r="64" spans="3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B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opLeftCell="A26" workbookViewId="0">
      <selection activeCell="F45" sqref="F45"/>
    </sheetView>
  </sheetViews>
  <sheetFormatPr baseColWidth="10" defaultColWidth="14.5" defaultRowHeight="15" customHeight="1" x14ac:dyDescent="0.2"/>
  <cols>
    <col min="1" max="26" width="10.6640625" customWidth="1"/>
  </cols>
  <sheetData>
    <row r="1" spans="1:12" ht="12.75" customHeight="1" x14ac:dyDescent="0.2">
      <c r="A1" s="19" t="s">
        <v>0</v>
      </c>
      <c r="B1" s="20"/>
    </row>
    <row r="2" spans="1:12" ht="12.75" customHeight="1" x14ac:dyDescent="0.2">
      <c r="A2" s="1" t="s">
        <v>1</v>
      </c>
      <c r="B2" s="2">
        <f>0.05</f>
        <v>0.05</v>
      </c>
      <c r="D2" s="3" t="s">
        <v>3</v>
      </c>
    </row>
    <row r="3" spans="1:12" ht="12.75" customHeight="1" x14ac:dyDescent="0.2">
      <c r="A3" s="4" t="s">
        <v>4</v>
      </c>
      <c r="B3" s="5">
        <f>1.1</f>
        <v>1.1000000000000001</v>
      </c>
      <c r="D3">
        <f>4.5/100</f>
        <v>4.4999999999999998E-2</v>
      </c>
    </row>
    <row r="4" spans="1:12" ht="12.75" customHeight="1" x14ac:dyDescent="0.2">
      <c r="A4" s="4" t="s">
        <v>5</v>
      </c>
      <c r="B4" s="2">
        <f>0.9</f>
        <v>0.9</v>
      </c>
    </row>
    <row r="5" spans="1:12" ht="12.75" customHeight="1" x14ac:dyDescent="0.2">
      <c r="A5" s="4" t="s">
        <v>6</v>
      </c>
      <c r="B5" s="5">
        <f>0.5</f>
        <v>0.5</v>
      </c>
    </row>
    <row r="6" spans="1:12" ht="12.75" customHeight="1" x14ac:dyDescent="0.2">
      <c r="A6" s="6" t="s">
        <v>7</v>
      </c>
      <c r="B6" s="7">
        <f>1-$B$5</f>
        <v>0.5</v>
      </c>
    </row>
    <row r="7" spans="1:12" ht="12.75" customHeight="1" x14ac:dyDescent="0.2"/>
    <row r="8" spans="1:12" ht="12.75" customHeight="1" x14ac:dyDescent="0.2"/>
    <row r="9" spans="1:12" ht="12.75" customHeight="1" x14ac:dyDescent="0.2"/>
    <row r="10" spans="1:12" ht="12.75" customHeight="1" x14ac:dyDescent="0.2">
      <c r="A10" s="3" t="s">
        <v>8</v>
      </c>
    </row>
    <row r="11" spans="1:12" ht="12.75" customHeight="1" x14ac:dyDescent="0.2">
      <c r="B11">
        <v>0</v>
      </c>
      <c r="C11">
        <f t="shared" ref="C11:L11" si="0">B11+1</f>
        <v>1</v>
      </c>
      <c r="D11">
        <f t="shared" si="0"/>
        <v>2</v>
      </c>
      <c r="E11">
        <f t="shared" si="0"/>
        <v>3</v>
      </c>
      <c r="F11">
        <f t="shared" si="0"/>
        <v>4</v>
      </c>
      <c r="G11">
        <f t="shared" si="0"/>
        <v>5</v>
      </c>
      <c r="H11">
        <f t="shared" si="0"/>
        <v>6</v>
      </c>
      <c r="I11">
        <f t="shared" si="0"/>
        <v>7</v>
      </c>
      <c r="J11">
        <f t="shared" si="0"/>
        <v>8</v>
      </c>
      <c r="K11">
        <f t="shared" si="0"/>
        <v>9</v>
      </c>
      <c r="L11">
        <f t="shared" si="0"/>
        <v>10</v>
      </c>
    </row>
    <row r="12" spans="1:12" ht="12.75" customHeight="1" x14ac:dyDescent="0.2">
      <c r="A12">
        <f>10</f>
        <v>10</v>
      </c>
      <c r="L12">
        <f>$B$3 *K13</f>
        <v>0.12968712300500007</v>
      </c>
    </row>
    <row r="13" spans="1:12" ht="12.75" customHeight="1" x14ac:dyDescent="0.2">
      <c r="A13">
        <f t="shared" ref="A13:A22" si="1">A12-1</f>
        <v>9</v>
      </c>
      <c r="K13">
        <f>$B$3 *J14</f>
        <v>0.11789738455000007</v>
      </c>
      <c r="L13">
        <f>$B$4*K13</f>
        <v>0.10610764609500006</v>
      </c>
    </row>
    <row r="14" spans="1:12" ht="12.75" customHeight="1" x14ac:dyDescent="0.2">
      <c r="A14">
        <f t="shared" si="1"/>
        <v>8</v>
      </c>
      <c r="J14">
        <f>$B$3 *I15</f>
        <v>0.10717944050000006</v>
      </c>
      <c r="K14">
        <f t="shared" ref="K14:L14" si="2">$B$4*J14</f>
        <v>9.6461496450000059E-2</v>
      </c>
      <c r="L14">
        <f t="shared" si="2"/>
        <v>8.6815346805000054E-2</v>
      </c>
    </row>
    <row r="15" spans="1:12" ht="12.75" customHeight="1" x14ac:dyDescent="0.2">
      <c r="A15">
        <f t="shared" si="1"/>
        <v>7</v>
      </c>
      <c r="I15">
        <f>$B$3 *H16</f>
        <v>9.7435855000000043E-2</v>
      </c>
      <c r="J15">
        <f t="shared" ref="J15:L15" si="3">$B$4*I15</f>
        <v>8.7692269500000045E-2</v>
      </c>
      <c r="K15">
        <f t="shared" si="3"/>
        <v>7.8923042550000044E-2</v>
      </c>
      <c r="L15">
        <f t="shared" si="3"/>
        <v>7.1030738295000048E-2</v>
      </c>
    </row>
    <row r="16" spans="1:12" ht="12.75" customHeight="1" x14ac:dyDescent="0.2">
      <c r="A16">
        <f t="shared" si="1"/>
        <v>6</v>
      </c>
      <c r="H16">
        <f>$B$3 *G17</f>
        <v>8.8578050000000033E-2</v>
      </c>
      <c r="I16">
        <f t="shared" ref="I16:L16" si="4">$B$4*H16</f>
        <v>7.9720245000000037E-2</v>
      </c>
      <c r="J16">
        <f t="shared" si="4"/>
        <v>7.1748220500000029E-2</v>
      </c>
      <c r="K16">
        <f t="shared" si="4"/>
        <v>6.4573398450000027E-2</v>
      </c>
      <c r="L16">
        <f t="shared" si="4"/>
        <v>5.8116058605000027E-2</v>
      </c>
    </row>
    <row r="17" spans="1:12" ht="12.75" customHeight="1" x14ac:dyDescent="0.2">
      <c r="A17">
        <f t="shared" si="1"/>
        <v>5</v>
      </c>
      <c r="G17">
        <f>$B$3*F18</f>
        <v>8.0525500000000028E-2</v>
      </c>
      <c r="H17">
        <f t="shared" ref="H17:L17" si="5">$B$4*G17</f>
        <v>7.2472950000000022E-2</v>
      </c>
      <c r="I17">
        <f t="shared" si="5"/>
        <v>6.5225655000000021E-2</v>
      </c>
      <c r="J17">
        <f t="shared" si="5"/>
        <v>5.8703089500000021E-2</v>
      </c>
      <c r="K17">
        <f t="shared" si="5"/>
        <v>5.2832780550000021E-2</v>
      </c>
      <c r="L17">
        <f t="shared" si="5"/>
        <v>4.7549502495000021E-2</v>
      </c>
    </row>
    <row r="18" spans="1:12" ht="12.75" customHeight="1" x14ac:dyDescent="0.2">
      <c r="A18">
        <f t="shared" si="1"/>
        <v>4</v>
      </c>
      <c r="F18">
        <f>$B$3 *E19</f>
        <v>7.320500000000002E-2</v>
      </c>
      <c r="G18">
        <f t="shared" ref="G18:L18" si="6">F18*$B$4</f>
        <v>6.5884500000000026E-2</v>
      </c>
      <c r="H18">
        <f t="shared" si="6"/>
        <v>5.9296050000000024E-2</v>
      </c>
      <c r="I18">
        <f t="shared" si="6"/>
        <v>5.3366445000000019E-2</v>
      </c>
      <c r="J18">
        <f t="shared" si="6"/>
        <v>4.8029800500000018E-2</v>
      </c>
      <c r="K18">
        <f t="shared" si="6"/>
        <v>4.3226820450000016E-2</v>
      </c>
      <c r="L18">
        <f t="shared" si="6"/>
        <v>3.8904138405000017E-2</v>
      </c>
    </row>
    <row r="19" spans="1:12" ht="12.75" customHeight="1" x14ac:dyDescent="0.2">
      <c r="A19">
        <f t="shared" si="1"/>
        <v>3</v>
      </c>
      <c r="E19">
        <f>$B$3 * D20</f>
        <v>6.6550000000000012E-2</v>
      </c>
      <c r="F19">
        <f t="shared" ref="F19:L19" si="7">E19*$B$4</f>
        <v>5.9895000000000011E-2</v>
      </c>
      <c r="G19">
        <f t="shared" si="7"/>
        <v>5.3905500000000009E-2</v>
      </c>
      <c r="H19">
        <f t="shared" si="7"/>
        <v>4.8514950000000008E-2</v>
      </c>
      <c r="I19">
        <f t="shared" si="7"/>
        <v>4.3663455000000011E-2</v>
      </c>
      <c r="J19">
        <f t="shared" si="7"/>
        <v>3.929710950000001E-2</v>
      </c>
      <c r="K19">
        <f t="shared" si="7"/>
        <v>3.5367398550000012E-2</v>
      </c>
      <c r="L19">
        <f t="shared" si="7"/>
        <v>3.1830658695000014E-2</v>
      </c>
    </row>
    <row r="20" spans="1:12" ht="12.75" customHeight="1" x14ac:dyDescent="0.2">
      <c r="A20">
        <f t="shared" si="1"/>
        <v>2</v>
      </c>
      <c r="D20">
        <f>C21*$B$3</f>
        <v>6.0500000000000012E-2</v>
      </c>
      <c r="E20">
        <f t="shared" ref="E20:L20" si="8">D20*$B$4</f>
        <v>5.4450000000000012E-2</v>
      </c>
      <c r="F20">
        <f t="shared" si="8"/>
        <v>4.9005000000000014E-2</v>
      </c>
      <c r="G20">
        <f t="shared" si="8"/>
        <v>4.4104500000000012E-2</v>
      </c>
      <c r="H20">
        <f t="shared" si="8"/>
        <v>3.9694050000000008E-2</v>
      </c>
      <c r="I20">
        <f t="shared" si="8"/>
        <v>3.5724645000000006E-2</v>
      </c>
      <c r="J20">
        <f t="shared" si="8"/>
        <v>3.2152180500000009E-2</v>
      </c>
      <c r="K20">
        <f t="shared" si="8"/>
        <v>2.893696245000001E-2</v>
      </c>
      <c r="L20">
        <f t="shared" si="8"/>
        <v>2.6043266205000009E-2</v>
      </c>
    </row>
    <row r="21" spans="1:12" ht="12.75" customHeight="1" x14ac:dyDescent="0.2">
      <c r="A21">
        <f t="shared" si="1"/>
        <v>1</v>
      </c>
      <c r="C21">
        <f>B22*$B$3</f>
        <v>5.5000000000000007E-2</v>
      </c>
      <c r="D21">
        <f t="shared" ref="D21:L21" si="9">C21*$B$4</f>
        <v>4.9500000000000009E-2</v>
      </c>
      <c r="E21">
        <f t="shared" si="9"/>
        <v>4.4550000000000006E-2</v>
      </c>
      <c r="F21">
        <f t="shared" si="9"/>
        <v>4.0095000000000006E-2</v>
      </c>
      <c r="G21">
        <f t="shared" si="9"/>
        <v>3.6085500000000006E-2</v>
      </c>
      <c r="H21">
        <f t="shared" si="9"/>
        <v>3.2476950000000004E-2</v>
      </c>
      <c r="I21">
        <f t="shared" si="9"/>
        <v>2.9229255000000006E-2</v>
      </c>
      <c r="J21">
        <f t="shared" si="9"/>
        <v>2.6306329500000006E-2</v>
      </c>
      <c r="K21">
        <f t="shared" si="9"/>
        <v>2.3675696550000007E-2</v>
      </c>
      <c r="L21">
        <f t="shared" si="9"/>
        <v>2.1308126895000008E-2</v>
      </c>
    </row>
    <row r="22" spans="1:12" ht="12.75" customHeight="1" x14ac:dyDescent="0.2">
      <c r="A22">
        <f t="shared" si="1"/>
        <v>0</v>
      </c>
      <c r="B22" s="8">
        <f>$B$2</f>
        <v>0.05</v>
      </c>
      <c r="C22">
        <f t="shared" ref="C22:L22" si="10">$B$4*B22</f>
        <v>4.5000000000000005E-2</v>
      </c>
      <c r="D22">
        <f t="shared" si="10"/>
        <v>4.0500000000000008E-2</v>
      </c>
      <c r="E22">
        <f t="shared" si="10"/>
        <v>3.645000000000001E-2</v>
      </c>
      <c r="F22">
        <f t="shared" si="10"/>
        <v>3.2805000000000008E-2</v>
      </c>
      <c r="G22">
        <f t="shared" si="10"/>
        <v>2.9524500000000009E-2</v>
      </c>
      <c r="H22">
        <f t="shared" si="10"/>
        <v>2.657205000000001E-2</v>
      </c>
      <c r="I22">
        <f t="shared" si="10"/>
        <v>2.3914845000000011E-2</v>
      </c>
      <c r="J22">
        <f t="shared" si="10"/>
        <v>2.1523360500000012E-2</v>
      </c>
      <c r="K22">
        <f t="shared" si="10"/>
        <v>1.937102445000001E-2</v>
      </c>
      <c r="L22">
        <f t="shared" si="10"/>
        <v>1.7433922005000008E-2</v>
      </c>
    </row>
    <row r="23" spans="1:12" ht="12.75" customHeight="1" x14ac:dyDescent="0.2"/>
    <row r="24" spans="1:12" ht="12.75" customHeight="1" x14ac:dyDescent="0.2"/>
    <row r="25" spans="1:12" ht="12.75" customHeight="1" x14ac:dyDescent="0.2">
      <c r="A25" s="3" t="s">
        <v>9</v>
      </c>
    </row>
    <row r="26" spans="1:12" ht="12.75" customHeight="1" x14ac:dyDescent="0.2">
      <c r="B26">
        <f>0</f>
        <v>0</v>
      </c>
      <c r="C26">
        <f t="shared" ref="C26:L26" si="11">B26+1</f>
        <v>1</v>
      </c>
      <c r="D26">
        <f t="shared" si="11"/>
        <v>2</v>
      </c>
      <c r="E26">
        <f t="shared" si="11"/>
        <v>3</v>
      </c>
      <c r="F26">
        <f t="shared" si="11"/>
        <v>4</v>
      </c>
      <c r="G26">
        <f t="shared" si="11"/>
        <v>5</v>
      </c>
      <c r="H26">
        <f t="shared" si="11"/>
        <v>6</v>
      </c>
      <c r="I26">
        <f t="shared" si="11"/>
        <v>7</v>
      </c>
      <c r="J26">
        <f t="shared" si="11"/>
        <v>8</v>
      </c>
      <c r="K26">
        <f t="shared" si="11"/>
        <v>9</v>
      </c>
      <c r="L26">
        <f t="shared" si="11"/>
        <v>10</v>
      </c>
    </row>
    <row r="27" spans="1:12" ht="12.75" customHeight="1" x14ac:dyDescent="0.2">
      <c r="A27">
        <f>10</f>
        <v>10</v>
      </c>
      <c r="L27">
        <f>(L12 - $D$3) /(1 + L12)</f>
        <v>7.4965113154277535E-2</v>
      </c>
    </row>
    <row r="28" spans="1:12" ht="12.75" customHeight="1" x14ac:dyDescent="0.2">
      <c r="A28">
        <f t="shared" ref="A28:A37" si="12">A27-1</f>
        <v>9</v>
      </c>
      <c r="K28">
        <f>(1 /(1+K13)) * ((K13-$D$3) + $B$5*L27 + $B$6*L28)</f>
        <v>0.12344851383735674</v>
      </c>
      <c r="L28">
        <f t="shared" ref="L27:L37" si="13">(L13 - $D$3) /(1 + L13)</f>
        <v>5.5245659236453484E-2</v>
      </c>
    </row>
    <row r="29" spans="1:12" ht="12.75" customHeight="1" x14ac:dyDescent="0.2">
      <c r="A29">
        <f t="shared" si="12"/>
        <v>8</v>
      </c>
      <c r="J29">
        <f t="shared" ref="J29:K29" si="14">(1 /(1+J14)) * ((J14-$D$3) + $B$5*K28 + $B$6*K29)</f>
        <v>0.1524050087780412</v>
      </c>
      <c r="K29">
        <f t="shared" si="14"/>
        <v>8.9671989859181622E-2</v>
      </c>
      <c r="L29">
        <f t="shared" si="13"/>
        <v>3.8475116244841449E-2</v>
      </c>
    </row>
    <row r="30" spans="1:12" ht="12.75" customHeight="1" x14ac:dyDescent="0.2">
      <c r="A30">
        <f t="shared" si="12"/>
        <v>7</v>
      </c>
      <c r="I30">
        <f t="shared" ref="I30:K30" si="15">(1 /(1+I15)) * ((I15-$D$3) + $B$5*J29 + $B$6*J30)</f>
        <v>0.16655898055703106</v>
      </c>
      <c r="J30">
        <f t="shared" si="15"/>
        <v>0.10829887569302628</v>
      </c>
      <c r="K30">
        <f t="shared" si="15"/>
        <v>6.0535170914510557E-2</v>
      </c>
      <c r="L30">
        <f t="shared" si="13"/>
        <v>2.4304380223894431E-2</v>
      </c>
    </row>
    <row r="31" spans="1:12" ht="12.75" customHeight="1" x14ac:dyDescent="0.2">
      <c r="A31">
        <f t="shared" si="12"/>
        <v>6</v>
      </c>
      <c r="H31">
        <f t="shared" ref="H31:K31" si="16">(1 /(1+H16)) * ((H16-$D$3) + $B$5*I30 + $B$6*I31)</f>
        <v>0.16919075674914999</v>
      </c>
      <c r="I31">
        <f t="shared" si="16"/>
        <v>0.11463960756299692</v>
      </c>
      <c r="J31">
        <f t="shared" si="16"/>
        <v>6.9818044636219448E-2</v>
      </c>
      <c r="K31">
        <f t="shared" si="16"/>
        <v>3.5623118280804909E-2</v>
      </c>
      <c r="L31">
        <f t="shared" si="13"/>
        <v>1.2395671059271125E-2</v>
      </c>
    </row>
    <row r="32" spans="1:12" ht="12.75" customHeight="1" x14ac:dyDescent="0.2">
      <c r="A32">
        <f t="shared" si="12"/>
        <v>5</v>
      </c>
      <c r="G32">
        <f t="shared" ref="G32:K32" si="17">(1 /(1+G17)) * ((G17-$D$3) + $B$5*H31 + $B$6*H32)</f>
        <v>0.16262730779389334</v>
      </c>
      <c r="H32">
        <f t="shared" si="17"/>
        <v>0.11120414938615092</v>
      </c>
      <c r="I32">
        <f t="shared" si="17"/>
        <v>6.8941376725815032E-2</v>
      </c>
      <c r="J32">
        <f t="shared" si="17"/>
        <v>3.6606891722496662E-2</v>
      </c>
      <c r="K32">
        <f t="shared" si="17"/>
        <v>1.448236144639343E-2</v>
      </c>
      <c r="L32">
        <f t="shared" si="13"/>
        <v>2.4337775818018595E-3</v>
      </c>
    </row>
    <row r="33" spans="1:12" ht="12.75" customHeight="1" x14ac:dyDescent="0.2">
      <c r="A33">
        <f t="shared" si="12"/>
        <v>4</v>
      </c>
      <c r="F33">
        <f t="shared" ref="F33:K33" si="18">(1 /(1+F18)) * ((F18-$D$3) + $B$5*G32 + $B$6*G33)</f>
        <v>0.14855503601739203</v>
      </c>
      <c r="G33">
        <f t="shared" si="18"/>
        <v>9.9822707064197019E-2</v>
      </c>
      <c r="H33">
        <f t="shared" si="18"/>
        <v>5.9825803029385276E-2</v>
      </c>
      <c r="I33">
        <f t="shared" si="18"/>
        <v>2.921299694839663E-2</v>
      </c>
      <c r="J33">
        <f t="shared" si="18"/>
        <v>8.2041997641601055E-3</v>
      </c>
      <c r="K33">
        <f t="shared" si="18"/>
        <v>-3.3454707622037434E-3</v>
      </c>
      <c r="L33">
        <f t="shared" si="13"/>
        <v>-5.8675881341263923E-3</v>
      </c>
    </row>
    <row r="34" spans="1:12" ht="12.75" customHeight="1" x14ac:dyDescent="0.2">
      <c r="A34">
        <f t="shared" si="12"/>
        <v>3</v>
      </c>
      <c r="E34">
        <f t="shared" ref="E34:K34" si="19">(1 /(1+E19)) * ((E19-$D$3) + $B$5*F33 + $B$6*F34)</f>
        <v>0.12822311985493159</v>
      </c>
      <c r="F34">
        <f t="shared" si="19"/>
        <v>8.1857700945162579E-2</v>
      </c>
      <c r="G34">
        <f t="shared" si="19"/>
        <v>4.3908428822349167E-2</v>
      </c>
      <c r="H34">
        <f t="shared" si="19"/>
        <v>1.4913866235079317E-2</v>
      </c>
      <c r="I34">
        <f t="shared" si="19"/>
        <v>-4.9680735288348942E-3</v>
      </c>
      <c r="J34">
        <f t="shared" si="19"/>
        <v>-1.5901103331755866E-2</v>
      </c>
      <c r="K34">
        <f t="shared" si="19"/>
        <v>-1.8300689698905661E-2</v>
      </c>
      <c r="L34">
        <f t="shared" si="13"/>
        <v>-1.2763083936327118E-2</v>
      </c>
    </row>
    <row r="35" spans="1:12" ht="12.75" customHeight="1" x14ac:dyDescent="0.2">
      <c r="A35">
        <f t="shared" si="12"/>
        <v>2</v>
      </c>
      <c r="D35">
        <f t="shared" ref="D35:K35" si="20">(1 /(1+D20)) * ((D20-$D$3) + $B$5*E34 + $B$6*E35)</f>
        <v>0.1025781025984535</v>
      </c>
      <c r="E35">
        <f t="shared" si="20"/>
        <v>5.8345035756388233E-2</v>
      </c>
      <c r="F35">
        <f t="shared" si="20"/>
        <v>2.2286144961484539E-2</v>
      </c>
      <c r="G35">
        <f t="shared" si="20"/>
        <v>-5.1618738317050243E-3</v>
      </c>
      <c r="H35">
        <f t="shared" si="20"/>
        <v>-2.3901937627310261E-2</v>
      </c>
      <c r="I35">
        <f t="shared" si="20"/>
        <v>-3.412143114033632E-2</v>
      </c>
      <c r="J35">
        <f t="shared" si="20"/>
        <v>-3.6229000977677707E-2</v>
      </c>
      <c r="K35">
        <f t="shared" si="20"/>
        <v>-3.0791356013987699E-2</v>
      </c>
      <c r="L35">
        <f t="shared" si="13"/>
        <v>-1.8475569617170992E-2</v>
      </c>
    </row>
    <row r="36" spans="1:12" ht="12.75" customHeight="1" x14ac:dyDescent="0.2">
      <c r="A36">
        <f t="shared" si="12"/>
        <v>1</v>
      </c>
      <c r="C36">
        <f t="shared" ref="C36:K36" si="21">(1 /(1+C21)) * ((C21-$D$3) + $B$5*D35 + $B$6*D36)</f>
        <v>7.2354418948619728E-2</v>
      </c>
      <c r="D36">
        <f t="shared" si="21"/>
        <v>3.0089721383134108E-2</v>
      </c>
      <c r="E36">
        <f t="shared" si="21"/>
        <v>-4.1867105731897523E-3</v>
      </c>
      <c r="F36">
        <f t="shared" si="21"/>
        <v>-3.0132602019935267E-2</v>
      </c>
      <c r="G36">
        <f t="shared" si="21"/>
        <v>-4.7709663564144127E-2</v>
      </c>
      <c r="H36">
        <f t="shared" si="21"/>
        <v>-5.7131643630065863E-2</v>
      </c>
      <c r="I36">
        <f t="shared" si="21"/>
        <v>-5.880667918697835E-2</v>
      </c>
      <c r="J36">
        <f t="shared" si="21"/>
        <v>-5.3280618239597781E-2</v>
      </c>
      <c r="K36">
        <f t="shared" si="21"/>
        <v>-4.1185774463957027E-2</v>
      </c>
      <c r="L36">
        <f t="shared" si="13"/>
        <v>-2.3197576207513854E-2</v>
      </c>
    </row>
    <row r="37" spans="1:12" ht="12.75" customHeight="1" x14ac:dyDescent="0.2">
      <c r="A37">
        <f t="shared" si="12"/>
        <v>0</v>
      </c>
      <c r="B37">
        <f t="shared" ref="B37:K37" si="22">(1 /(1+B22)) * ((B22-$D$3) + $B$5*C36 + $B$6*C37)</f>
        <v>3.8136146824068538E-2</v>
      </c>
      <c r="C37">
        <f>(1 /(1+C22)) * ((C22-$D$3) + $B$5*D36 + $B$6*D37)</f>
        <v>-2.2685106180758063E-3</v>
      </c>
      <c r="D37">
        <f t="shared" si="22"/>
        <v>-3.4830908574912556E-2</v>
      </c>
      <c r="E37">
        <f t="shared" si="22"/>
        <v>-5.9296410171203295E-2</v>
      </c>
      <c r="F37">
        <f t="shared" si="22"/>
        <v>-7.5682926623952082E-2</v>
      </c>
      <c r="G37">
        <f t="shared" si="22"/>
        <v>-8.4231746499557572E-2</v>
      </c>
      <c r="H37">
        <f t="shared" si="22"/>
        <v>-8.535464976810167E-2</v>
      </c>
      <c r="I37">
        <f t="shared" si="22"/>
        <v>-7.9582816391965988E-2</v>
      </c>
      <c r="J37">
        <f t="shared" si="22"/>
        <v>-6.7521125981688884E-2</v>
      </c>
      <c r="K37">
        <f t="shared" si="22"/>
        <v>-4.9809761571160377E-2</v>
      </c>
      <c r="L37">
        <f t="shared" si="13"/>
        <v>-2.7093728053294179E-2</v>
      </c>
    </row>
    <row r="38" spans="1:12" ht="12.75" customHeight="1" x14ac:dyDescent="0.2"/>
    <row r="39" spans="1:12" ht="12.75" customHeight="1" x14ac:dyDescent="0.2"/>
    <row r="40" spans="1:12" ht="12.75" customHeight="1" x14ac:dyDescent="0.2">
      <c r="A40" s="9" t="s">
        <v>12</v>
      </c>
    </row>
    <row r="41" spans="1:12" ht="12.75" customHeight="1" x14ac:dyDescent="0.2">
      <c r="B41" s="10">
        <v>0</v>
      </c>
      <c r="C41" s="10">
        <v>1</v>
      </c>
      <c r="D41" s="10">
        <v>2</v>
      </c>
      <c r="E41" s="10">
        <v>3</v>
      </c>
      <c r="F41" s="10">
        <v>4</v>
      </c>
      <c r="G41" s="10">
        <v>5</v>
      </c>
    </row>
    <row r="42" spans="1:12" ht="12.75" customHeight="1" x14ac:dyDescent="0.2">
      <c r="A42">
        <f>5</f>
        <v>5</v>
      </c>
      <c r="G42">
        <f>MAX(G32,0)</f>
        <v>0.16262730779389334</v>
      </c>
    </row>
    <row r="43" spans="1:12" ht="12.75" customHeight="1" x14ac:dyDescent="0.2">
      <c r="A43" s="10">
        <v>4</v>
      </c>
      <c r="F43">
        <f>(1/(1+F18)) * ($B$5*G42 + $B$6*G43)</f>
        <v>0.1222739434022812</v>
      </c>
      <c r="G43">
        <f t="shared" ref="G42:G47" si="23">MAX(G33,0)</f>
        <v>9.9822707064197019E-2</v>
      </c>
    </row>
    <row r="44" spans="1:12" ht="12.75" customHeight="1" x14ac:dyDescent="0.2">
      <c r="A44" s="10">
        <v>3</v>
      </c>
      <c r="E44">
        <f t="shared" ref="E44:F44" si="24">(1/(1+E19)) * ($B$5*F43 + $B$6*F44)</f>
        <v>8.9108980115754036E-2</v>
      </c>
      <c r="F44">
        <f t="shared" si="24"/>
        <v>6.7804422082633736E-2</v>
      </c>
      <c r="G44">
        <f t="shared" si="23"/>
        <v>4.3908428822349167E-2</v>
      </c>
    </row>
    <row r="45" spans="1:12" ht="12.75" customHeight="1" x14ac:dyDescent="0.2">
      <c r="A45" s="10">
        <v>2</v>
      </c>
      <c r="D45">
        <f t="shared" ref="D45:F45" si="25">(1/(1+D20)) * ($B$5*E44 + $B$6*E45)</f>
        <v>6.1850298897362273E-2</v>
      </c>
      <c r="E45">
        <f t="shared" si="25"/>
        <v>4.2075503845551337E-2</v>
      </c>
      <c r="F45">
        <f t="shared" si="25"/>
        <v>2.0928607977249474E-2</v>
      </c>
      <c r="G45">
        <f t="shared" si="23"/>
        <v>0</v>
      </c>
    </row>
    <row r="46" spans="1:12" ht="12.75" customHeight="1" x14ac:dyDescent="0.2">
      <c r="A46" s="10">
        <v>1</v>
      </c>
      <c r="C46">
        <f t="shared" ref="C46:F46" si="26">(1/(1+C21)) * ($B$5*D45 + $B$6*D46)</f>
        <v>4.1075141453199279E-2</v>
      </c>
      <c r="D46">
        <f t="shared" si="26"/>
        <v>2.4818249568888204E-2</v>
      </c>
      <c r="E46">
        <f t="shared" si="26"/>
        <v>1.0018001999545006E-2</v>
      </c>
      <c r="F46">
        <f t="shared" si="26"/>
        <v>0</v>
      </c>
      <c r="G46">
        <f t="shared" si="23"/>
        <v>0</v>
      </c>
    </row>
    <row r="47" spans="1:12" ht="12.75" customHeight="1" x14ac:dyDescent="0.2">
      <c r="A47" s="10">
        <v>0</v>
      </c>
      <c r="B47">
        <f t="shared" ref="B47:F47" si="27">(1/(1+B22)) * ($B$5*C46 + $B$6*C47)</f>
        <v>2.6311079490192263E-2</v>
      </c>
      <c r="C47">
        <f t="shared" si="27"/>
        <v>1.4178125476204475E-2</v>
      </c>
      <c r="D47">
        <f t="shared" si="27"/>
        <v>4.8140326763791473E-3</v>
      </c>
      <c r="E47">
        <f t="shared" si="27"/>
        <v>0</v>
      </c>
      <c r="F47">
        <f t="shared" si="27"/>
        <v>0</v>
      </c>
      <c r="G47">
        <f t="shared" si="23"/>
        <v>0</v>
      </c>
    </row>
    <row r="48" spans="1:12" ht="12.75" customHeight="1" x14ac:dyDescent="0.2">
      <c r="B48" s="18">
        <f>B47*1000000</f>
        <v>26311.079490192264</v>
      </c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B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ZCB</vt:lpstr>
      <vt:lpstr>ForwardStartSwap</vt:lpstr>
      <vt:lpstr>SWAP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Hermon Alfaro</cp:lastModifiedBy>
  <dcterms:modified xsi:type="dcterms:W3CDTF">2019-08-24T15:56:14Z</dcterms:modified>
</cp:coreProperties>
</file>