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30" windowHeight="8190"/>
  </bookViews>
  <sheets>
    <sheet name="Servers" sheetId="3" r:id="rId1"/>
    <sheet name="PesosRelativos" sheetId="4" r:id="rId2"/>
    <sheet name="ValorAtributos" sheetId="5" r:id="rId3"/>
    <sheet name="PonderacionPropuesta" sheetId="6" r:id="rId4"/>
    <sheet name="Costo" sheetId="7" r:id="rId5"/>
  </sheets>
  <calcPr calcId="145621"/>
</workbook>
</file>

<file path=xl/calcChain.xml><?xml version="1.0" encoding="utf-8"?>
<calcChain xmlns="http://schemas.openxmlformats.org/spreadsheetml/2006/main">
  <c r="O27" i="3" l="1"/>
  <c r="M27" i="3"/>
  <c r="M26" i="3"/>
  <c r="O26" i="3" s="1"/>
  <c r="F8" i="6"/>
  <c r="F9" i="6"/>
  <c r="F11" i="6"/>
  <c r="F13" i="6"/>
  <c r="F15" i="6"/>
  <c r="D16" i="6"/>
  <c r="E16" i="6"/>
  <c r="F16" i="6"/>
  <c r="F17" i="6"/>
  <c r="F30" i="6"/>
  <c r="F31" i="6"/>
  <c r="F33" i="6"/>
  <c r="F35" i="6"/>
  <c r="F36" i="6"/>
  <c r="F38" i="6"/>
  <c r="D39" i="6"/>
  <c r="E39" i="6"/>
  <c r="F39" i="6" s="1"/>
  <c r="I8" i="6"/>
  <c r="I9" i="6"/>
  <c r="I11" i="6"/>
  <c r="I13" i="6"/>
  <c r="I15" i="6"/>
  <c r="G16" i="6"/>
  <c r="H16" i="6" s="1"/>
  <c r="I16" i="6" s="1"/>
  <c r="I30" i="6"/>
  <c r="I31" i="6"/>
  <c r="I33" i="6"/>
  <c r="I35" i="6"/>
  <c r="I36" i="6"/>
  <c r="I38" i="6"/>
  <c r="G39" i="6"/>
  <c r="H39" i="6"/>
  <c r="I39" i="6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8" i="3"/>
  <c r="O28" i="3" s="1"/>
  <c r="M18" i="3"/>
  <c r="O18" i="3" s="1"/>
  <c r="M34" i="3"/>
  <c r="O34" i="3" s="1"/>
  <c r="M33" i="3"/>
  <c r="O33" i="3" s="1"/>
  <c r="M32" i="3"/>
  <c r="O32" i="3" s="1"/>
  <c r="M29" i="3"/>
  <c r="O29" i="3" s="1"/>
  <c r="M30" i="3"/>
  <c r="O30" i="3" s="1"/>
  <c r="M31" i="3"/>
  <c r="O31" i="3" s="1"/>
  <c r="M17" i="3"/>
  <c r="O17" i="3" s="1"/>
  <c r="I17" i="6" l="1"/>
  <c r="D40" i="6"/>
  <c r="I40" i="6"/>
  <c r="O35" i="3"/>
  <c r="D15" i="7"/>
  <c r="N15" i="7"/>
  <c r="M12" i="7"/>
  <c r="N11" i="7"/>
  <c r="N12" i="7" s="1"/>
  <c r="M11" i="7"/>
  <c r="O5" i="7"/>
  <c r="J39" i="6" s="1"/>
  <c r="K39" i="6" s="1"/>
  <c r="L39" i="6" s="1"/>
  <c r="N5" i="7"/>
  <c r="M5" i="7"/>
  <c r="D12" i="7"/>
  <c r="D11" i="7"/>
  <c r="C11" i="7"/>
  <c r="C12" i="7" s="1"/>
  <c r="D5" i="7"/>
  <c r="E5" i="7"/>
  <c r="J16" i="6" s="1"/>
  <c r="K16" i="6" s="1"/>
  <c r="L16" i="6" s="1"/>
  <c r="C5" i="7"/>
  <c r="L9" i="6"/>
  <c r="L11" i="6"/>
  <c r="L13" i="6"/>
  <c r="L15" i="6"/>
  <c r="L8" i="6"/>
  <c r="L31" i="6"/>
  <c r="L33" i="6"/>
  <c r="L35" i="6"/>
  <c r="L36" i="6"/>
  <c r="L38" i="6"/>
  <c r="L30" i="6"/>
  <c r="L40" i="6" l="1"/>
  <c r="L17" i="6"/>
</calcChain>
</file>

<file path=xl/sharedStrings.xml><?xml version="1.0" encoding="utf-8"?>
<sst xmlns="http://schemas.openxmlformats.org/spreadsheetml/2006/main" count="264" uniqueCount="113">
  <si>
    <t>Item</t>
  </si>
  <si>
    <t>N1</t>
  </si>
  <si>
    <t>N2</t>
  </si>
  <si>
    <t>Indispensable</t>
  </si>
  <si>
    <t>Preferido</t>
  </si>
  <si>
    <t>Sistema operativo open source</t>
  </si>
  <si>
    <t>4. Costo</t>
  </si>
  <si>
    <t>Total</t>
  </si>
  <si>
    <t>NG</t>
  </si>
  <si>
    <t>Valoración de atributos</t>
  </si>
  <si>
    <t>Atributo</t>
  </si>
  <si>
    <t>Valor</t>
  </si>
  <si>
    <t>[2000; 7000]</t>
  </si>
  <si>
    <t>Peso NG</t>
  </si>
  <si>
    <t>Propuesta 1</t>
  </si>
  <si>
    <t>Propuesta 2</t>
  </si>
  <si>
    <t>Propuesta 3</t>
  </si>
  <si>
    <t>Ponderación</t>
  </si>
  <si>
    <t>Costo menor a $15000 (ARS)</t>
  </si>
  <si>
    <t>Memoria RAM de 4 GB</t>
  </si>
  <si>
    <t>Memoria RAM superior a 4 GB</t>
  </si>
  <si>
    <t>Adaptador Gigabit Ethernet</t>
  </si>
  <si>
    <t>Controladora de RAID interna</t>
  </si>
  <si>
    <t xml:space="preserve">  1.1 Memoria RAM</t>
  </si>
  <si>
    <t xml:space="preserve">    1.1.1 Capacidad</t>
  </si>
  <si>
    <t xml:space="preserve">  1.2 Procesador</t>
  </si>
  <si>
    <t>N3</t>
  </si>
  <si>
    <t>4 GB</t>
  </si>
  <si>
    <t>(4 GB; 6 GB]</t>
  </si>
  <si>
    <t>(6 GB; 8 GB]</t>
  </si>
  <si>
    <t>Pesos Relativos</t>
  </si>
  <si>
    <t>Hp Proliant G8 Ml310e</t>
  </si>
  <si>
    <t>8GB</t>
  </si>
  <si>
    <t>Ibm X3100 M4</t>
  </si>
  <si>
    <t>4GB</t>
  </si>
  <si>
    <t>Ibm X3250 M4</t>
  </si>
  <si>
    <t>2tb</t>
  </si>
  <si>
    <t xml:space="preserve">    1.1.2 Velocidad</t>
  </si>
  <si>
    <t xml:space="preserve">    1.2.1 Modelo</t>
  </si>
  <si>
    <t>Fuente redundante</t>
  </si>
  <si>
    <t>Equipamiento - Tower Servers</t>
  </si>
  <si>
    <t>SuperMicro X9SCL-F</t>
  </si>
  <si>
    <t>SuperMicro X9SCA-F</t>
  </si>
  <si>
    <t>0,1,10,5</t>
  </si>
  <si>
    <t>0,1,10</t>
  </si>
  <si>
    <t>0,1,10,5,6</t>
  </si>
  <si>
    <t>0,1,5</t>
  </si>
  <si>
    <t>1. Tecnicos</t>
  </si>
  <si>
    <t>Almacenamiento Interno de 1 Tb</t>
  </si>
  <si>
    <t>Almacenamiento Interno superior a 1 Tb</t>
  </si>
  <si>
    <t xml:space="preserve">  1.3 Almacenamiento</t>
  </si>
  <si>
    <t xml:space="preserve">    1.3.1 Soporte de RAID</t>
  </si>
  <si>
    <t>2. PostVenta</t>
  </si>
  <si>
    <t xml:space="preserve">  2.1 Garantia</t>
  </si>
  <si>
    <t>3. Costo</t>
  </si>
  <si>
    <t xml:space="preserve">    1.3.2 Capacidad</t>
  </si>
  <si>
    <t>&gt;8 GB</t>
  </si>
  <si>
    <t>(1333;1600] Mhz</t>
  </si>
  <si>
    <t>(1066;1333] Mhz</t>
  </si>
  <si>
    <t>1066 Mhz</t>
  </si>
  <si>
    <t>&gt;1600 Mhz</t>
  </si>
  <si>
    <t>1 año</t>
  </si>
  <si>
    <t>2 años</t>
  </si>
  <si>
    <t>&gt;2 años</t>
  </si>
  <si>
    <t xml:space="preserve">    1.3.1 Capacidad</t>
  </si>
  <si>
    <t>1 tb</t>
  </si>
  <si>
    <t>&gt; 1 tb</t>
  </si>
  <si>
    <t>Costo</t>
  </si>
  <si>
    <t>Precio de Compra</t>
  </si>
  <si>
    <t>Valor Residual</t>
  </si>
  <si>
    <t>Maximo</t>
  </si>
  <si>
    <t>Minimo</t>
  </si>
  <si>
    <t>Incluyendo un margen del 10% de seguridad</t>
  </si>
  <si>
    <t>estimamos el coste minimo y maximo como</t>
  </si>
  <si>
    <t>C/Margen</t>
  </si>
  <si>
    <t>f(x)=-0.0128x+169.23</t>
  </si>
  <si>
    <t>f(x)=-0.01538x+169.23</t>
  </si>
  <si>
    <t>VPP=</t>
  </si>
  <si>
    <t>Procesador Intel Quad Core Xeon E3</t>
  </si>
  <si>
    <t xml:space="preserve">Se valora modelo mas alto del procesador </t>
  </si>
  <si>
    <t>Debe ocupar solo una unidad de Rack</t>
  </si>
  <si>
    <t>Costo menor a $17000 (ARS)</t>
  </si>
  <si>
    <t>Se valora los niveles de RAID soportados</t>
  </si>
  <si>
    <t>Se valora mayor velocidad de las Memorias</t>
  </si>
  <si>
    <t>Se valora que el vendedor ofrezca garantia</t>
  </si>
  <si>
    <t>Gama Alta</t>
  </si>
  <si>
    <t>Gama media</t>
  </si>
  <si>
    <t>TOTAL</t>
  </si>
  <si>
    <t>Categoría</t>
  </si>
  <si>
    <t>Precio Unitario</t>
  </si>
  <si>
    <t>Cantidad</t>
  </si>
  <si>
    <t>Precio total</t>
  </si>
  <si>
    <t>Equipos de Acceso</t>
  </si>
  <si>
    <t xml:space="preserve">Equipos Desktop </t>
  </si>
  <si>
    <t>Precio US</t>
  </si>
  <si>
    <t xml:space="preserve">Molinetes </t>
  </si>
  <si>
    <t>Puertas de acceso</t>
  </si>
  <si>
    <t>Lector de tags p/vehiculos</t>
  </si>
  <si>
    <t xml:space="preserve">Cinta transportadora </t>
  </si>
  <si>
    <t>Lector de tags p/productos</t>
  </si>
  <si>
    <t xml:space="preserve">Lector de código de barras </t>
  </si>
  <si>
    <t>Rack</t>
  </si>
  <si>
    <t xml:space="preserve">Application Server (Master-Slave) </t>
  </si>
  <si>
    <t>Load Balancer</t>
  </si>
  <si>
    <t>Database Server (Master-Slave)</t>
  </si>
  <si>
    <t xml:space="preserve">Switch Cisco Sg100-16 </t>
  </si>
  <si>
    <t xml:space="preserve">SAN Box (2 Nodes) NetApp DS14 </t>
  </si>
  <si>
    <t>Hardware Datacenter</t>
  </si>
  <si>
    <t>Application Server</t>
  </si>
  <si>
    <t>Database Server</t>
  </si>
  <si>
    <t>Hardware Depositos/ Planta</t>
  </si>
  <si>
    <t>Tripp Lite 3000VA Intl UPS</t>
  </si>
  <si>
    <t>Cámara IP Q-See QTN8018D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</si>
</sst>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476]#,##0.00"/>
    <numFmt numFmtId="166" formatCode="[$USD]\ 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4506668294322"/>
        <bgColor indexed="64"/>
      </patternFill>
    </fill>
  </fills>
  <borders count="7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4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4"/>
      </bottom>
      <diagonal/>
    </border>
    <border>
      <left style="thin">
        <color theme="3" tint="0.39994506668294322"/>
      </left>
      <right/>
      <top style="thin">
        <color theme="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4"/>
      </top>
      <bottom/>
      <diagonal/>
    </border>
    <border>
      <left style="thin">
        <color theme="3" tint="0.39994506668294322"/>
      </left>
      <right style="thin">
        <color theme="4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thin">
        <color theme="4"/>
      </right>
      <top style="thin">
        <color theme="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4"/>
      </right>
      <top style="thin">
        <color theme="3" tint="0.39994506668294322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3" tint="0.39994506668294322"/>
      </bottom>
      <diagonal/>
    </border>
    <border>
      <left/>
      <right style="thin">
        <color theme="4"/>
      </right>
      <top style="thin">
        <color theme="3" tint="0.39994506668294322"/>
      </top>
      <bottom style="thin">
        <color theme="4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/>
      <top/>
      <bottom style="thin">
        <color theme="3" tint="0.39991454817346722"/>
      </bottom>
      <diagonal/>
    </border>
    <border>
      <left style="thin">
        <color theme="4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/>
      <top style="thin">
        <color rgb="FF0070C0"/>
      </top>
      <bottom style="thin">
        <color theme="3" tint="0.3999450666829432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theme="4"/>
      </left>
      <right style="thin">
        <color theme="3" tint="0.39991454817346722"/>
      </right>
      <top style="medium">
        <color theme="4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4"/>
      </top>
      <bottom style="thin">
        <color theme="3" tint="0.39991454817346722"/>
      </bottom>
      <diagonal/>
    </border>
    <border>
      <left/>
      <right style="medium">
        <color theme="4"/>
      </right>
      <top style="medium">
        <color theme="4"/>
      </top>
      <bottom style="thin">
        <color theme="3" tint="0.39991454817346722"/>
      </bottom>
      <diagonal/>
    </border>
    <border>
      <left style="medium">
        <color theme="4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4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medium">
        <color theme="4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4"/>
      </left>
      <right style="thin">
        <color theme="3" tint="0.39994506668294322"/>
      </right>
      <top style="thin">
        <color theme="3" tint="0.39994506668294322"/>
      </top>
      <bottom style="medium">
        <color theme="4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medium">
        <color theme="4"/>
      </bottom>
      <diagonal/>
    </border>
    <border>
      <left/>
      <right style="medium">
        <color theme="4"/>
      </right>
      <top style="thin">
        <color theme="3" tint="0.39994506668294322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4"/>
      </bottom>
      <diagonal/>
    </border>
    <border>
      <left style="thin">
        <color theme="3" tint="0.39994506668294322"/>
      </left>
      <right style="medium">
        <color theme="4"/>
      </right>
      <top style="thin">
        <color theme="3" tint="0.39994506668294322"/>
      </top>
      <bottom style="medium">
        <color theme="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/>
      </left>
      <right/>
      <top style="medium">
        <color theme="4"/>
      </top>
      <bottom style="thin">
        <color rgb="FF0070C0"/>
      </bottom>
      <diagonal/>
    </border>
    <border>
      <left/>
      <right style="medium">
        <color theme="4"/>
      </right>
      <top style="medium">
        <color theme="4"/>
      </top>
      <bottom style="thin">
        <color rgb="FF0070C0"/>
      </bottom>
      <diagonal/>
    </border>
    <border>
      <left style="medium">
        <color theme="4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medium">
        <color theme="4"/>
      </left>
      <right style="thin">
        <color rgb="FF0070C0"/>
      </right>
      <top style="thin">
        <color rgb="FF0070C0"/>
      </top>
      <bottom style="medium">
        <color theme="4"/>
      </bottom>
      <diagonal/>
    </border>
    <border>
      <left style="thin">
        <color rgb="FF0070C0"/>
      </left>
      <right style="medium">
        <color theme="4"/>
      </right>
      <top style="thin">
        <color rgb="FF0070C0"/>
      </top>
      <bottom style="medium">
        <color theme="4"/>
      </bottom>
      <diagonal/>
    </border>
    <border>
      <left style="medium">
        <color theme="4"/>
      </left>
      <right/>
      <top style="thin">
        <color theme="3" tint="0.39994506668294322"/>
      </top>
      <bottom style="medium">
        <color theme="4"/>
      </bottom>
      <diagonal/>
    </border>
    <border>
      <left/>
      <right/>
      <top style="thin">
        <color theme="3" tint="0.39994506668294322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rgb="FF0070C0"/>
      </right>
      <top style="medium">
        <color theme="4"/>
      </top>
      <bottom/>
      <diagonal/>
    </border>
    <border>
      <left style="thin">
        <color rgb="FF0070C0"/>
      </left>
      <right style="thin">
        <color rgb="FF0070C0"/>
      </right>
      <top style="medium">
        <color theme="4"/>
      </top>
      <bottom style="thin">
        <color rgb="FF0070C0"/>
      </bottom>
      <diagonal/>
    </border>
    <border>
      <left style="thin">
        <color rgb="FF0070C0"/>
      </left>
      <right style="medium">
        <color theme="4"/>
      </right>
      <top style="medium">
        <color theme="4"/>
      </top>
      <bottom style="thin">
        <color rgb="FF0070C0"/>
      </bottom>
      <diagonal/>
    </border>
    <border>
      <left style="medium">
        <color theme="4"/>
      </left>
      <right style="thin">
        <color rgb="FF0070C0"/>
      </right>
      <top/>
      <bottom/>
      <diagonal/>
    </border>
    <border>
      <left style="medium">
        <color theme="4"/>
      </left>
      <right style="thin">
        <color rgb="FF0070C0"/>
      </right>
      <top/>
      <bottom style="medium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thin">
        <color rgb="FF0070C0"/>
      </right>
      <top style="medium">
        <color theme="4"/>
      </top>
      <bottom style="medium">
        <color theme="4"/>
      </bottom>
      <diagonal/>
    </border>
    <border>
      <left style="thin">
        <color rgb="FF0070C0"/>
      </left>
      <right style="thin">
        <color rgb="FF0070C0"/>
      </right>
      <top style="medium">
        <color theme="4"/>
      </top>
      <bottom style="medium">
        <color theme="4"/>
      </bottom>
      <diagonal/>
    </border>
    <border>
      <left style="thin">
        <color rgb="FF0070C0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2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3" xfId="0" applyFont="1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0" fillId="0" borderId="36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37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0" fillId="0" borderId="3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4" xfId="0" applyBorder="1" applyAlignment="1">
      <alignment horizontal="left"/>
    </xf>
    <xf numFmtId="0" fontId="5" fillId="0" borderId="4" xfId="0" applyFont="1" applyBorder="1" applyAlignment="1">
      <alignment vertical="center"/>
    </xf>
    <xf numFmtId="0" fontId="0" fillId="0" borderId="39" xfId="0" applyBorder="1" applyAlignment="1">
      <alignment horizontal="left"/>
    </xf>
    <xf numFmtId="0" fontId="3" fillId="0" borderId="40" xfId="0" applyFont="1" applyBorder="1" applyAlignment="1">
      <alignment vertical="center"/>
    </xf>
    <xf numFmtId="0" fontId="0" fillId="0" borderId="41" xfId="0" applyBorder="1" applyAlignment="1">
      <alignment horizontal="left"/>
    </xf>
    <xf numFmtId="0" fontId="1" fillId="3" borderId="42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1" fillId="3" borderId="52" xfId="0" applyFont="1" applyFill="1" applyBorder="1" applyAlignment="1"/>
    <xf numFmtId="164" fontId="0" fillId="0" borderId="0" xfId="0" applyNumberFormat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0" borderId="55" xfId="0" applyFont="1" applyBorder="1" applyAlignment="1">
      <alignment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1" xfId="0" applyBorder="1"/>
    <xf numFmtId="165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3" borderId="42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/>
    <xf numFmtId="166" fontId="0" fillId="0" borderId="66" xfId="0" applyNumberFormat="1" applyBorder="1" applyAlignment="1">
      <alignment horizontal="center"/>
    </xf>
    <xf numFmtId="165" fontId="7" fillId="0" borderId="66" xfId="0" applyNumberFormat="1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 wrapText="1"/>
    </xf>
    <xf numFmtId="165" fontId="0" fillId="0" borderId="59" xfId="0" applyNumberFormat="1" applyBorder="1" applyAlignment="1">
      <alignment horizontal="center" vertical="center"/>
    </xf>
    <xf numFmtId="0" fontId="0" fillId="0" borderId="69" xfId="0" applyBorder="1" applyAlignment="1">
      <alignment horizontal="center" vertical="center" wrapText="1"/>
    </xf>
    <xf numFmtId="0" fontId="0" fillId="0" borderId="70" xfId="0" applyBorder="1"/>
    <xf numFmtId="166" fontId="0" fillId="0" borderId="71" xfId="0" applyNumberFormat="1" applyFill="1" applyBorder="1" applyAlignment="1">
      <alignment horizontal="center"/>
    </xf>
    <xf numFmtId="165" fontId="7" fillId="0" borderId="70" xfId="0" applyNumberFormat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6" fontId="0" fillId="0" borderId="70" xfId="0" applyNumberFormat="1" applyBorder="1" applyAlignment="1">
      <alignment horizontal="center"/>
    </xf>
    <xf numFmtId="165" fontId="0" fillId="0" borderId="64" xfId="0" applyNumberFormat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" fillId="3" borderId="72" xfId="0" applyFont="1" applyFill="1" applyBorder="1" applyAlignment="1">
      <alignment horizontal="center"/>
    </xf>
    <xf numFmtId="0" fontId="1" fillId="3" borderId="73" xfId="0" applyFont="1" applyFill="1" applyBorder="1" applyAlignment="1">
      <alignment horizontal="center"/>
    </xf>
    <xf numFmtId="0" fontId="1" fillId="3" borderId="7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5"/>
  <sheetViews>
    <sheetView tabSelected="1" topLeftCell="H13" zoomScaleNormal="100" workbookViewId="0">
      <selection activeCell="P24" sqref="P24"/>
    </sheetView>
  </sheetViews>
  <sheetFormatPr defaultRowHeight="15" x14ac:dyDescent="0.25"/>
  <cols>
    <col min="3" max="3" width="35.42578125" bestFit="1" customWidth="1"/>
    <col min="4" max="4" width="39.140625" bestFit="1" customWidth="1"/>
    <col min="5" max="5" width="13.42578125" bestFit="1" customWidth="1"/>
    <col min="6" max="6" width="11.42578125" customWidth="1"/>
    <col min="7" max="7" width="28.85546875" bestFit="1" customWidth="1"/>
    <col min="8" max="8" width="37.7109375" bestFit="1" customWidth="1"/>
    <col min="9" max="9" width="16.28515625" customWidth="1"/>
    <col min="10" max="10" width="14.140625" customWidth="1"/>
    <col min="11" max="11" width="31.85546875" bestFit="1" customWidth="1"/>
    <col min="12" max="12" width="13.28515625" customWidth="1"/>
    <col min="13" max="13" width="14.28515625" bestFit="1" customWidth="1"/>
    <col min="14" max="14" width="8.85546875" bestFit="1" customWidth="1"/>
    <col min="15" max="15" width="11.140625" bestFit="1" customWidth="1"/>
  </cols>
  <sheetData>
    <row r="1" spans="3:15" x14ac:dyDescent="0.25">
      <c r="C1" s="77" t="s">
        <v>85</v>
      </c>
      <c r="D1" s="78"/>
      <c r="G1" s="77" t="s">
        <v>86</v>
      </c>
      <c r="H1" s="78"/>
    </row>
    <row r="2" spans="3:15" x14ac:dyDescent="0.25">
      <c r="C2" s="71" t="s">
        <v>3</v>
      </c>
      <c r="D2" s="72" t="s">
        <v>4</v>
      </c>
      <c r="G2" s="71" t="s">
        <v>3</v>
      </c>
      <c r="H2" s="72" t="s">
        <v>4</v>
      </c>
    </row>
    <row r="3" spans="3:15" x14ac:dyDescent="0.25">
      <c r="C3" s="73" t="s">
        <v>19</v>
      </c>
      <c r="D3" s="74" t="s">
        <v>20</v>
      </c>
      <c r="G3" s="73" t="s">
        <v>19</v>
      </c>
      <c r="H3" s="74" t="s">
        <v>20</v>
      </c>
    </row>
    <row r="4" spans="3:15" x14ac:dyDescent="0.25">
      <c r="C4" s="73" t="s">
        <v>78</v>
      </c>
      <c r="D4" s="74" t="s">
        <v>83</v>
      </c>
      <c r="G4" s="73" t="s">
        <v>78</v>
      </c>
      <c r="H4" s="74" t="s">
        <v>83</v>
      </c>
    </row>
    <row r="5" spans="3:15" x14ac:dyDescent="0.25">
      <c r="C5" s="73" t="s">
        <v>5</v>
      </c>
      <c r="D5" s="74" t="s">
        <v>79</v>
      </c>
      <c r="G5" s="73" t="s">
        <v>5</v>
      </c>
      <c r="H5" s="74" t="s">
        <v>79</v>
      </c>
    </row>
    <row r="6" spans="3:15" x14ac:dyDescent="0.25">
      <c r="C6" s="73" t="s">
        <v>22</v>
      </c>
      <c r="D6" s="74" t="s">
        <v>82</v>
      </c>
      <c r="G6" s="73" t="s">
        <v>22</v>
      </c>
      <c r="H6" s="74" t="s">
        <v>49</v>
      </c>
    </row>
    <row r="7" spans="3:15" x14ac:dyDescent="0.25">
      <c r="C7" s="73" t="s">
        <v>81</v>
      </c>
      <c r="D7" s="74" t="s">
        <v>84</v>
      </c>
      <c r="G7" s="73" t="s">
        <v>18</v>
      </c>
      <c r="H7" s="74" t="s">
        <v>82</v>
      </c>
    </row>
    <row r="8" spans="3:15" x14ac:dyDescent="0.25">
      <c r="C8" s="73" t="s">
        <v>21</v>
      </c>
      <c r="D8" s="74"/>
      <c r="G8" s="73" t="s">
        <v>21</v>
      </c>
      <c r="H8" s="74" t="s">
        <v>84</v>
      </c>
    </row>
    <row r="9" spans="3:15" ht="15.75" thickBot="1" x14ac:dyDescent="0.3">
      <c r="C9" s="73" t="s">
        <v>39</v>
      </c>
      <c r="D9" s="74"/>
      <c r="G9" s="75" t="s">
        <v>48</v>
      </c>
      <c r="H9" s="76"/>
    </row>
    <row r="10" spans="3:15" ht="15.75" thickBot="1" x14ac:dyDescent="0.3">
      <c r="C10" s="75" t="s">
        <v>80</v>
      </c>
      <c r="D10" s="76"/>
      <c r="G10" s="70"/>
      <c r="H10" s="70"/>
    </row>
    <row r="11" spans="3:15" x14ac:dyDescent="0.25">
      <c r="C11" s="70"/>
      <c r="D11" s="70"/>
      <c r="G11" s="1"/>
      <c r="H11" s="1"/>
    </row>
    <row r="15" spans="3:15" ht="15.75" thickBot="1" x14ac:dyDescent="0.3"/>
    <row r="16" spans="3:15" ht="15.75" thickBot="1" x14ac:dyDescent="0.3">
      <c r="J16" s="116" t="s">
        <v>88</v>
      </c>
      <c r="K16" s="117" t="s">
        <v>0</v>
      </c>
      <c r="L16" s="117" t="s">
        <v>94</v>
      </c>
      <c r="M16" s="117" t="s">
        <v>89</v>
      </c>
      <c r="N16" s="117" t="s">
        <v>90</v>
      </c>
      <c r="O16" s="118" t="s">
        <v>91</v>
      </c>
    </row>
    <row r="17" spans="10:15" x14ac:dyDescent="0.25">
      <c r="J17" s="97" t="s">
        <v>110</v>
      </c>
      <c r="K17" s="98" t="s">
        <v>93</v>
      </c>
      <c r="L17" s="99">
        <v>350</v>
      </c>
      <c r="M17" s="100">
        <f>11.367*L17</f>
        <v>3978.4500000000003</v>
      </c>
      <c r="N17" s="101">
        <v>15</v>
      </c>
      <c r="O17" s="102">
        <f>N17*M17</f>
        <v>59676.750000000007</v>
      </c>
    </row>
    <row r="18" spans="10:15" x14ac:dyDescent="0.25">
      <c r="J18" s="103"/>
      <c r="K18" s="91" t="s">
        <v>108</v>
      </c>
      <c r="L18" s="94">
        <v>350</v>
      </c>
      <c r="M18" s="92">
        <f t="shared" ref="M18:M28" si="0">11.367*L18</f>
        <v>3978.4500000000003</v>
      </c>
      <c r="N18" s="93">
        <v>11</v>
      </c>
      <c r="O18" s="104">
        <f t="shared" ref="O18:O20" si="1">N18*M18</f>
        <v>43762.950000000004</v>
      </c>
    </row>
    <row r="19" spans="10:15" x14ac:dyDescent="0.25">
      <c r="J19" s="103"/>
      <c r="K19" s="91" t="s">
        <v>109</v>
      </c>
      <c r="L19" s="94">
        <v>500</v>
      </c>
      <c r="M19" s="92">
        <f t="shared" si="0"/>
        <v>5683.5</v>
      </c>
      <c r="N19" s="93">
        <v>11</v>
      </c>
      <c r="O19" s="104">
        <f t="shared" si="1"/>
        <v>62518.5</v>
      </c>
    </row>
    <row r="20" spans="10:15" ht="15.75" thickBot="1" x14ac:dyDescent="0.3">
      <c r="J20" s="105"/>
      <c r="K20" s="106" t="s">
        <v>105</v>
      </c>
      <c r="L20" s="107">
        <v>250</v>
      </c>
      <c r="M20" s="108">
        <f t="shared" si="0"/>
        <v>2841.75</v>
      </c>
      <c r="N20" s="109">
        <v>11</v>
      </c>
      <c r="O20" s="110">
        <f t="shared" si="1"/>
        <v>31259.25</v>
      </c>
    </row>
    <row r="21" spans="10:15" x14ac:dyDescent="0.25">
      <c r="J21" s="97" t="s">
        <v>107</v>
      </c>
      <c r="K21" s="98" t="s">
        <v>101</v>
      </c>
      <c r="L21" s="99">
        <v>700</v>
      </c>
      <c r="M21" s="100">
        <f t="shared" si="0"/>
        <v>7956.9000000000005</v>
      </c>
      <c r="N21" s="101">
        <v>1</v>
      </c>
      <c r="O21" s="102">
        <f t="shared" ref="O21:O24" si="2">N21*M21</f>
        <v>7956.9000000000005</v>
      </c>
    </row>
    <row r="22" spans="10:15" x14ac:dyDescent="0.25">
      <c r="J22" s="103"/>
      <c r="K22" s="91" t="s">
        <v>103</v>
      </c>
      <c r="L22" s="94">
        <v>350</v>
      </c>
      <c r="M22" s="92">
        <f t="shared" si="0"/>
        <v>3978.4500000000003</v>
      </c>
      <c r="N22" s="93">
        <v>1</v>
      </c>
      <c r="O22" s="104">
        <f t="shared" si="2"/>
        <v>3978.4500000000003</v>
      </c>
    </row>
    <row r="23" spans="10:15" x14ac:dyDescent="0.25">
      <c r="J23" s="103"/>
      <c r="K23" s="91" t="s">
        <v>102</v>
      </c>
      <c r="L23" s="94">
        <v>1250</v>
      </c>
      <c r="M23" s="92">
        <f t="shared" si="0"/>
        <v>14208.750000000002</v>
      </c>
      <c r="N23" s="93">
        <v>2</v>
      </c>
      <c r="O23" s="104">
        <f t="shared" si="2"/>
        <v>28417.500000000004</v>
      </c>
    </row>
    <row r="24" spans="10:15" x14ac:dyDescent="0.25">
      <c r="J24" s="103"/>
      <c r="K24" s="91" t="s">
        <v>104</v>
      </c>
      <c r="L24" s="94">
        <v>1465</v>
      </c>
      <c r="M24" s="92">
        <f t="shared" si="0"/>
        <v>16652.655000000002</v>
      </c>
      <c r="N24" s="93">
        <v>2</v>
      </c>
      <c r="O24" s="104">
        <f t="shared" si="2"/>
        <v>33305.310000000005</v>
      </c>
    </row>
    <row r="25" spans="10:15" x14ac:dyDescent="0.25">
      <c r="J25" s="103"/>
      <c r="K25" s="91" t="s">
        <v>106</v>
      </c>
      <c r="L25" s="94">
        <v>450</v>
      </c>
      <c r="M25" s="92">
        <f t="shared" si="0"/>
        <v>5115.1500000000005</v>
      </c>
      <c r="N25" s="93">
        <v>2</v>
      </c>
      <c r="O25" s="104">
        <f>N25*M25</f>
        <v>10230.300000000001</v>
      </c>
    </row>
    <row r="26" spans="10:15" x14ac:dyDescent="0.25">
      <c r="J26" s="103"/>
      <c r="K26" s="91" t="s">
        <v>105</v>
      </c>
      <c r="L26" s="94">
        <v>250</v>
      </c>
      <c r="M26" s="92">
        <f t="shared" si="0"/>
        <v>2841.75</v>
      </c>
      <c r="N26" s="93">
        <v>1</v>
      </c>
      <c r="O26" s="104">
        <f t="shared" ref="O26:O27" si="3">N26*M26</f>
        <v>2841.75</v>
      </c>
    </row>
    <row r="27" spans="10:15" x14ac:dyDescent="0.25">
      <c r="J27" s="103"/>
      <c r="K27" s="91" t="s">
        <v>111</v>
      </c>
      <c r="L27" s="94">
        <v>1000</v>
      </c>
      <c r="M27" s="92">
        <f t="shared" si="0"/>
        <v>11367</v>
      </c>
      <c r="N27" s="93">
        <v>1</v>
      </c>
      <c r="O27" s="104">
        <f t="shared" si="3"/>
        <v>11367</v>
      </c>
    </row>
    <row r="28" spans="10:15" ht="15.75" thickBot="1" x14ac:dyDescent="0.3">
      <c r="J28" s="105"/>
      <c r="K28" s="106" t="s">
        <v>112</v>
      </c>
      <c r="L28" s="111">
        <v>200</v>
      </c>
      <c r="M28" s="108">
        <f t="shared" si="0"/>
        <v>2273.4</v>
      </c>
      <c r="N28" s="109">
        <v>2</v>
      </c>
      <c r="O28" s="110">
        <f t="shared" ref="O28:O34" si="4">N28*M28</f>
        <v>4546.8</v>
      </c>
    </row>
    <row r="29" spans="10:15" x14ac:dyDescent="0.25">
      <c r="J29" s="97" t="s">
        <v>92</v>
      </c>
      <c r="K29" s="98" t="s">
        <v>95</v>
      </c>
      <c r="L29" s="99">
        <v>800</v>
      </c>
      <c r="M29" s="100">
        <f t="shared" ref="M29:M34" si="5">11.367*L29</f>
        <v>9093.6</v>
      </c>
      <c r="N29" s="101">
        <v>8</v>
      </c>
      <c r="O29" s="102">
        <f t="shared" si="4"/>
        <v>72748.800000000003</v>
      </c>
    </row>
    <row r="30" spans="10:15" x14ac:dyDescent="0.25">
      <c r="J30" s="103"/>
      <c r="K30" s="91" t="s">
        <v>96</v>
      </c>
      <c r="L30" s="94">
        <v>450</v>
      </c>
      <c r="M30" s="92">
        <f t="shared" si="5"/>
        <v>5115.1500000000005</v>
      </c>
      <c r="N30" s="93">
        <v>11</v>
      </c>
      <c r="O30" s="104">
        <f t="shared" si="4"/>
        <v>56266.650000000009</v>
      </c>
    </row>
    <row r="31" spans="10:15" x14ac:dyDescent="0.25">
      <c r="J31" s="103"/>
      <c r="K31" s="91" t="s">
        <v>98</v>
      </c>
      <c r="L31" s="94">
        <v>800</v>
      </c>
      <c r="M31" s="92">
        <f t="shared" si="5"/>
        <v>9093.6</v>
      </c>
      <c r="N31" s="93">
        <v>11</v>
      </c>
      <c r="O31" s="104">
        <f t="shared" si="4"/>
        <v>100029.6</v>
      </c>
    </row>
    <row r="32" spans="10:15" x14ac:dyDescent="0.25">
      <c r="J32" s="103"/>
      <c r="K32" s="91" t="s">
        <v>97</v>
      </c>
      <c r="L32" s="94">
        <v>50</v>
      </c>
      <c r="M32" s="92">
        <f t="shared" si="5"/>
        <v>568.35</v>
      </c>
      <c r="N32" s="93">
        <v>13</v>
      </c>
      <c r="O32" s="104">
        <f t="shared" si="4"/>
        <v>7388.55</v>
      </c>
    </row>
    <row r="33" spans="10:15" x14ac:dyDescent="0.25">
      <c r="J33" s="103"/>
      <c r="K33" s="91" t="s">
        <v>99</v>
      </c>
      <c r="L33" s="94">
        <v>50</v>
      </c>
      <c r="M33" s="92">
        <f t="shared" si="5"/>
        <v>568.35</v>
      </c>
      <c r="N33" s="93">
        <v>11</v>
      </c>
      <c r="O33" s="104">
        <f t="shared" si="4"/>
        <v>6251.85</v>
      </c>
    </row>
    <row r="34" spans="10:15" ht="15.75" thickBot="1" x14ac:dyDescent="0.3">
      <c r="J34" s="105"/>
      <c r="K34" s="106" t="s">
        <v>100</v>
      </c>
      <c r="L34" s="111">
        <v>60</v>
      </c>
      <c r="M34" s="108">
        <f t="shared" si="5"/>
        <v>682.0200000000001</v>
      </c>
      <c r="N34" s="109">
        <v>11</v>
      </c>
      <c r="O34" s="110">
        <f t="shared" si="4"/>
        <v>7502.2200000000012</v>
      </c>
    </row>
    <row r="35" spans="10:15" ht="15.75" thickBot="1" x14ac:dyDescent="0.3">
      <c r="J35" s="113" t="s">
        <v>87</v>
      </c>
      <c r="K35" s="114"/>
      <c r="L35" s="114"/>
      <c r="M35" s="114"/>
      <c r="N35" s="115"/>
      <c r="O35" s="112">
        <f>SUM(O17:O34)</f>
        <v>550049.13</v>
      </c>
    </row>
  </sheetData>
  <mergeCells count="6">
    <mergeCell ref="J35:N35"/>
    <mergeCell ref="J29:J34"/>
    <mergeCell ref="J21:J28"/>
    <mergeCell ref="J17:J20"/>
    <mergeCell ref="C1:D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J3" sqref="J3:N16"/>
    </sheetView>
  </sheetViews>
  <sheetFormatPr defaultRowHeight="15" x14ac:dyDescent="0.25"/>
  <cols>
    <col min="2" max="2" width="29.7109375" bestFit="1" customWidth="1"/>
    <col min="3" max="4" width="4" bestFit="1" customWidth="1"/>
    <col min="5" max="5" width="4" customWidth="1"/>
    <col min="10" max="10" width="28.85546875" bestFit="1" customWidth="1"/>
  </cols>
  <sheetData>
    <row r="2" spans="2:14" x14ac:dyDescent="0.25">
      <c r="B2" t="s">
        <v>30</v>
      </c>
      <c r="J2" t="s">
        <v>30</v>
      </c>
    </row>
    <row r="3" spans="2:14" x14ac:dyDescent="0.25">
      <c r="B3" s="4" t="s">
        <v>0</v>
      </c>
      <c r="C3" s="4" t="s">
        <v>1</v>
      </c>
      <c r="D3" s="4" t="s">
        <v>2</v>
      </c>
      <c r="E3" s="4" t="s">
        <v>26</v>
      </c>
      <c r="F3" s="4" t="s">
        <v>8</v>
      </c>
      <c r="J3" s="4" t="s">
        <v>0</v>
      </c>
      <c r="K3" s="4" t="s">
        <v>1</v>
      </c>
      <c r="L3" s="4" t="s">
        <v>2</v>
      </c>
      <c r="M3" s="4" t="s">
        <v>26</v>
      </c>
      <c r="N3" s="4" t="s">
        <v>8</v>
      </c>
    </row>
    <row r="4" spans="2:14" x14ac:dyDescent="0.25">
      <c r="B4" s="2" t="s">
        <v>47</v>
      </c>
      <c r="C4" s="5">
        <v>65</v>
      </c>
      <c r="D4" s="9"/>
      <c r="E4" s="21"/>
      <c r="F4" s="10"/>
      <c r="J4" s="2" t="s">
        <v>47</v>
      </c>
      <c r="K4" s="5">
        <v>65</v>
      </c>
      <c r="L4" s="9"/>
      <c r="M4" s="21"/>
      <c r="N4" s="10"/>
    </row>
    <row r="5" spans="2:14" x14ac:dyDescent="0.25">
      <c r="B5" s="22" t="s">
        <v>23</v>
      </c>
      <c r="C5" s="6"/>
      <c r="D5" s="5">
        <v>60</v>
      </c>
      <c r="E5" s="26"/>
      <c r="F5" s="10"/>
      <c r="J5" s="22" t="s">
        <v>23</v>
      </c>
      <c r="K5" s="6"/>
      <c r="L5" s="5">
        <v>60</v>
      </c>
      <c r="M5" s="26"/>
      <c r="N5" s="10"/>
    </row>
    <row r="6" spans="2:14" x14ac:dyDescent="0.25">
      <c r="B6" s="3" t="s">
        <v>24</v>
      </c>
      <c r="C6" s="6"/>
      <c r="D6" s="6"/>
      <c r="E6" s="32">
        <v>60</v>
      </c>
      <c r="F6" s="10">
        <v>23.4</v>
      </c>
      <c r="J6" s="3" t="s">
        <v>24</v>
      </c>
      <c r="K6" s="6"/>
      <c r="L6" s="6"/>
      <c r="M6" s="23">
        <v>60</v>
      </c>
      <c r="N6" s="7">
        <v>23.4</v>
      </c>
    </row>
    <row r="7" spans="2:14" x14ac:dyDescent="0.25">
      <c r="B7" s="3" t="s">
        <v>37</v>
      </c>
      <c r="C7" s="6"/>
      <c r="D7" s="6"/>
      <c r="E7" s="33">
        <v>40</v>
      </c>
      <c r="F7" s="10">
        <v>15.6</v>
      </c>
      <c r="J7" s="3" t="s">
        <v>37</v>
      </c>
      <c r="K7" s="6"/>
      <c r="L7" s="6"/>
      <c r="M7" s="6">
        <v>40</v>
      </c>
      <c r="N7" s="7">
        <v>15.6</v>
      </c>
    </row>
    <row r="8" spans="2:14" x14ac:dyDescent="0.25">
      <c r="B8" s="22" t="s">
        <v>25</v>
      </c>
      <c r="C8" s="6"/>
      <c r="D8" s="5">
        <v>20</v>
      </c>
      <c r="E8" s="26"/>
      <c r="F8" s="10"/>
      <c r="J8" s="22" t="s">
        <v>25</v>
      </c>
      <c r="K8" s="6"/>
      <c r="L8" s="5">
        <v>20</v>
      </c>
      <c r="M8" s="26"/>
      <c r="N8" s="10"/>
    </row>
    <row r="9" spans="2:14" x14ac:dyDescent="0.25">
      <c r="B9" s="3" t="s">
        <v>38</v>
      </c>
      <c r="C9" s="6"/>
      <c r="D9" s="6"/>
      <c r="E9" s="33">
        <v>100</v>
      </c>
      <c r="F9" s="10">
        <v>13</v>
      </c>
      <c r="J9" s="3" t="s">
        <v>38</v>
      </c>
      <c r="K9" s="6"/>
      <c r="L9" s="6"/>
      <c r="M9" s="6">
        <v>100</v>
      </c>
      <c r="N9" s="7">
        <v>13</v>
      </c>
    </row>
    <row r="10" spans="2:14" x14ac:dyDescent="0.25">
      <c r="B10" s="22" t="s">
        <v>50</v>
      </c>
      <c r="C10" s="6"/>
      <c r="D10" s="29">
        <v>20</v>
      </c>
      <c r="E10" s="21"/>
      <c r="F10" s="10"/>
      <c r="J10" s="22" t="s">
        <v>50</v>
      </c>
      <c r="K10" s="5"/>
      <c r="L10" s="29">
        <v>20</v>
      </c>
      <c r="M10" s="21"/>
      <c r="N10" s="10"/>
    </row>
    <row r="11" spans="2:14" x14ac:dyDescent="0.25">
      <c r="B11" s="3" t="s">
        <v>51</v>
      </c>
      <c r="C11" s="24"/>
      <c r="D11" s="24"/>
      <c r="E11" s="34">
        <v>100</v>
      </c>
      <c r="F11" s="10">
        <v>13</v>
      </c>
      <c r="J11" s="3" t="s">
        <v>51</v>
      </c>
      <c r="K11" s="6"/>
      <c r="L11" s="6"/>
      <c r="M11" s="26">
        <v>60</v>
      </c>
      <c r="N11" s="10">
        <v>7.8</v>
      </c>
    </row>
    <row r="12" spans="2:14" x14ac:dyDescent="0.25">
      <c r="B12" s="2" t="s">
        <v>52</v>
      </c>
      <c r="C12" s="28">
        <v>20</v>
      </c>
      <c r="D12" s="30"/>
      <c r="E12" s="31"/>
      <c r="F12" s="10"/>
      <c r="J12" s="3" t="s">
        <v>55</v>
      </c>
      <c r="K12" s="24"/>
      <c r="L12" s="24"/>
      <c r="M12" s="23">
        <v>40</v>
      </c>
      <c r="N12" s="7">
        <v>5.2</v>
      </c>
    </row>
    <row r="13" spans="2:14" x14ac:dyDescent="0.25">
      <c r="B13" s="3" t="s">
        <v>53</v>
      </c>
      <c r="C13" s="24"/>
      <c r="D13" s="30">
        <v>100</v>
      </c>
      <c r="E13" s="35"/>
      <c r="F13" s="10">
        <v>20</v>
      </c>
      <c r="J13" s="2" t="s">
        <v>52</v>
      </c>
      <c r="K13" s="6">
        <v>15</v>
      </c>
      <c r="L13" s="27"/>
      <c r="M13" s="36"/>
      <c r="N13" s="10"/>
    </row>
    <row r="14" spans="2:14" x14ac:dyDescent="0.25">
      <c r="B14" s="2" t="s">
        <v>54</v>
      </c>
      <c r="C14" s="32">
        <v>15</v>
      </c>
      <c r="D14" s="31"/>
      <c r="E14" s="35"/>
      <c r="F14" s="25">
        <v>15</v>
      </c>
      <c r="J14" s="3" t="s">
        <v>53</v>
      </c>
      <c r="K14" s="6"/>
      <c r="L14" s="9">
        <v>100</v>
      </c>
      <c r="M14" s="37"/>
      <c r="N14" s="10">
        <v>15</v>
      </c>
    </row>
    <row r="15" spans="2:14" x14ac:dyDescent="0.25">
      <c r="B15" s="2" t="s">
        <v>7</v>
      </c>
      <c r="C15" s="8">
        <v>100</v>
      </c>
      <c r="D15" s="8"/>
      <c r="E15" s="8"/>
      <c r="F15" s="8">
        <v>100</v>
      </c>
      <c r="J15" s="2" t="s">
        <v>54</v>
      </c>
      <c r="K15" s="7">
        <v>20</v>
      </c>
      <c r="L15" s="9"/>
      <c r="M15" s="10"/>
      <c r="N15" s="7">
        <v>20</v>
      </c>
    </row>
    <row r="16" spans="2:14" x14ac:dyDescent="0.25">
      <c r="J16" s="2" t="s">
        <v>7</v>
      </c>
      <c r="K16" s="8">
        <v>100</v>
      </c>
      <c r="L16" s="8"/>
      <c r="M16" s="8"/>
      <c r="N16" s="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B1" workbookViewId="0">
      <selection activeCell="K33" sqref="I3:K33"/>
    </sheetView>
  </sheetViews>
  <sheetFormatPr defaultRowHeight="15" x14ac:dyDescent="0.25"/>
  <cols>
    <col min="2" max="2" width="29.7109375" bestFit="1" customWidth="1"/>
    <col min="3" max="3" width="16.140625" bestFit="1" customWidth="1"/>
    <col min="4" max="4" width="19.28515625" bestFit="1" customWidth="1"/>
    <col min="9" max="9" width="26.5703125" customWidth="1"/>
    <col min="10" max="10" width="15.28515625" bestFit="1" customWidth="1"/>
    <col min="11" max="11" width="20.28515625" bestFit="1" customWidth="1"/>
  </cols>
  <sheetData>
    <row r="2" spans="2:11" x14ac:dyDescent="0.25">
      <c r="B2" s="82" t="s">
        <v>9</v>
      </c>
      <c r="C2" s="82"/>
      <c r="D2" s="82"/>
      <c r="I2" s="82" t="s">
        <v>9</v>
      </c>
      <c r="J2" s="82"/>
      <c r="K2" s="82"/>
    </row>
    <row r="3" spans="2:11" x14ac:dyDescent="0.25">
      <c r="B3" s="4" t="s">
        <v>0</v>
      </c>
      <c r="C3" s="4" t="s">
        <v>10</v>
      </c>
      <c r="D3" s="4" t="s">
        <v>11</v>
      </c>
      <c r="I3" s="4" t="s">
        <v>0</v>
      </c>
      <c r="J3" s="4" t="s">
        <v>10</v>
      </c>
      <c r="K3" s="4" t="s">
        <v>11</v>
      </c>
    </row>
    <row r="4" spans="2:11" x14ac:dyDescent="0.25">
      <c r="B4" s="2" t="s">
        <v>47</v>
      </c>
      <c r="C4" s="18"/>
      <c r="D4" s="19"/>
      <c r="I4" s="2" t="s">
        <v>47</v>
      </c>
      <c r="J4" s="18"/>
      <c r="K4" s="19"/>
    </row>
    <row r="5" spans="2:11" x14ac:dyDescent="0.25">
      <c r="B5" s="22" t="s">
        <v>23</v>
      </c>
      <c r="C5" s="18"/>
      <c r="D5" s="19"/>
      <c r="I5" s="22" t="s">
        <v>23</v>
      </c>
      <c r="J5" s="18"/>
      <c r="K5" s="19"/>
    </row>
    <row r="6" spans="2:11" x14ac:dyDescent="0.25">
      <c r="B6" s="14" t="s">
        <v>24</v>
      </c>
      <c r="C6" s="39" t="s">
        <v>27</v>
      </c>
      <c r="D6" s="13">
        <v>0</v>
      </c>
      <c r="I6" s="14" t="s">
        <v>24</v>
      </c>
      <c r="J6" s="39" t="s">
        <v>27</v>
      </c>
      <c r="K6" s="13">
        <v>0</v>
      </c>
    </row>
    <row r="7" spans="2:11" x14ac:dyDescent="0.25">
      <c r="B7" s="14"/>
      <c r="C7" s="41" t="s">
        <v>28</v>
      </c>
      <c r="D7" s="13">
        <v>20</v>
      </c>
      <c r="I7" s="14"/>
      <c r="J7" s="41" t="s">
        <v>28</v>
      </c>
      <c r="K7" s="13">
        <v>20</v>
      </c>
    </row>
    <row r="8" spans="2:11" x14ac:dyDescent="0.25">
      <c r="B8" s="14"/>
      <c r="C8" s="41" t="s">
        <v>29</v>
      </c>
      <c r="D8" s="13">
        <v>60</v>
      </c>
      <c r="I8" s="14"/>
      <c r="J8" s="41" t="s">
        <v>29</v>
      </c>
      <c r="K8" s="13">
        <v>60</v>
      </c>
    </row>
    <row r="9" spans="2:11" x14ac:dyDescent="0.25">
      <c r="B9" s="15"/>
      <c r="C9" s="40" t="s">
        <v>56</v>
      </c>
      <c r="D9" s="13">
        <v>100</v>
      </c>
      <c r="I9" s="15"/>
      <c r="J9" s="40" t="s">
        <v>56</v>
      </c>
      <c r="K9" s="13">
        <v>100</v>
      </c>
    </row>
    <row r="10" spans="2:11" x14ac:dyDescent="0.25">
      <c r="B10" s="38" t="s">
        <v>37</v>
      </c>
      <c r="C10" s="39" t="s">
        <v>59</v>
      </c>
      <c r="D10" s="13">
        <v>0</v>
      </c>
      <c r="I10" s="38" t="s">
        <v>37</v>
      </c>
      <c r="J10" s="39" t="s">
        <v>59</v>
      </c>
      <c r="K10" s="13">
        <v>0</v>
      </c>
    </row>
    <row r="11" spans="2:11" x14ac:dyDescent="0.25">
      <c r="B11" s="14"/>
      <c r="C11" s="41" t="s">
        <v>58</v>
      </c>
      <c r="D11" s="13">
        <v>20</v>
      </c>
      <c r="I11" s="14"/>
      <c r="J11" s="41" t="s">
        <v>58</v>
      </c>
      <c r="K11" s="13">
        <v>20</v>
      </c>
    </row>
    <row r="12" spans="2:11" x14ac:dyDescent="0.25">
      <c r="B12" s="43"/>
      <c r="C12" s="41" t="s">
        <v>57</v>
      </c>
      <c r="D12" s="13">
        <v>60</v>
      </c>
      <c r="I12" s="43"/>
      <c r="J12" s="41" t="s">
        <v>57</v>
      </c>
      <c r="K12" s="13">
        <v>60</v>
      </c>
    </row>
    <row r="13" spans="2:11" x14ac:dyDescent="0.25">
      <c r="B13" s="42"/>
      <c r="C13" s="40" t="s">
        <v>60</v>
      </c>
      <c r="D13" s="13">
        <v>100</v>
      </c>
      <c r="I13" s="42"/>
      <c r="J13" s="40" t="s">
        <v>60</v>
      </c>
      <c r="K13" s="13">
        <v>100</v>
      </c>
    </row>
    <row r="14" spans="2:11" x14ac:dyDescent="0.25">
      <c r="B14" s="22" t="s">
        <v>25</v>
      </c>
      <c r="C14" s="12"/>
      <c r="D14" s="13"/>
      <c r="I14" s="22" t="s">
        <v>25</v>
      </c>
      <c r="J14" s="12"/>
      <c r="K14" s="13"/>
    </row>
    <row r="15" spans="2:11" x14ac:dyDescent="0.25">
      <c r="B15" s="38" t="s">
        <v>38</v>
      </c>
      <c r="C15" s="39">
        <v>1200</v>
      </c>
      <c r="D15" s="13">
        <v>0</v>
      </c>
      <c r="I15" s="38" t="s">
        <v>38</v>
      </c>
      <c r="J15" s="39">
        <v>1200</v>
      </c>
      <c r="K15" s="13">
        <v>0</v>
      </c>
    </row>
    <row r="16" spans="2:11" x14ac:dyDescent="0.25">
      <c r="B16" s="53"/>
      <c r="C16" s="41">
        <v>1220</v>
      </c>
      <c r="D16" s="13">
        <v>50</v>
      </c>
      <c r="I16" s="53"/>
      <c r="J16" s="41">
        <v>1220</v>
      </c>
      <c r="K16" s="13">
        <v>50</v>
      </c>
    </row>
    <row r="17" spans="2:11" x14ac:dyDescent="0.25">
      <c r="B17" s="53"/>
      <c r="C17" s="41">
        <v>1230</v>
      </c>
      <c r="D17" s="13">
        <v>60</v>
      </c>
      <c r="I17" s="53"/>
      <c r="J17" s="41">
        <v>1230</v>
      </c>
      <c r="K17" s="13">
        <v>60</v>
      </c>
    </row>
    <row r="18" spans="2:11" x14ac:dyDescent="0.25">
      <c r="B18" s="53"/>
      <c r="C18" s="41">
        <v>1235</v>
      </c>
      <c r="D18" s="13">
        <v>70</v>
      </c>
      <c r="I18" s="53"/>
      <c r="J18" s="41">
        <v>1235</v>
      </c>
      <c r="K18" s="13">
        <v>70</v>
      </c>
    </row>
    <row r="19" spans="2:11" x14ac:dyDescent="0.25">
      <c r="B19" s="14"/>
      <c r="C19" s="40">
        <v>1240</v>
      </c>
      <c r="D19" s="13">
        <v>100</v>
      </c>
      <c r="I19" s="14"/>
      <c r="J19" s="40">
        <v>1240</v>
      </c>
      <c r="K19" s="13">
        <v>100</v>
      </c>
    </row>
    <row r="20" spans="2:11" x14ac:dyDescent="0.25">
      <c r="B20" s="22" t="s">
        <v>50</v>
      </c>
      <c r="C20" s="12"/>
      <c r="D20" s="13"/>
      <c r="I20" s="22" t="s">
        <v>50</v>
      </c>
      <c r="J20" s="12"/>
      <c r="K20" s="13"/>
    </row>
    <row r="21" spans="2:11" x14ac:dyDescent="0.25">
      <c r="B21" s="46" t="s">
        <v>51</v>
      </c>
      <c r="C21" s="39">
        <v>0</v>
      </c>
      <c r="D21" s="13">
        <v>20</v>
      </c>
      <c r="I21" s="46" t="s">
        <v>51</v>
      </c>
      <c r="J21" s="39">
        <v>0</v>
      </c>
      <c r="K21" s="13">
        <v>20</v>
      </c>
    </row>
    <row r="22" spans="2:11" x14ac:dyDescent="0.25">
      <c r="B22" s="17"/>
      <c r="C22" s="45">
        <v>1</v>
      </c>
      <c r="D22" s="13">
        <v>20</v>
      </c>
      <c r="I22" s="17"/>
      <c r="J22" s="45">
        <v>1</v>
      </c>
      <c r="K22" s="13">
        <v>20</v>
      </c>
    </row>
    <row r="23" spans="2:11" x14ac:dyDescent="0.25">
      <c r="B23" s="14"/>
      <c r="C23" s="41">
        <v>10</v>
      </c>
      <c r="D23" s="13">
        <v>15</v>
      </c>
      <c r="I23" s="14"/>
      <c r="J23" s="41">
        <v>10</v>
      </c>
      <c r="K23" s="13">
        <v>15</v>
      </c>
    </row>
    <row r="24" spans="2:11" x14ac:dyDescent="0.25">
      <c r="B24" s="47"/>
      <c r="C24" s="41">
        <v>5</v>
      </c>
      <c r="D24" s="13">
        <v>30</v>
      </c>
      <c r="I24" s="47"/>
      <c r="J24" s="41">
        <v>5</v>
      </c>
      <c r="K24" s="13">
        <v>30</v>
      </c>
    </row>
    <row r="25" spans="2:11" x14ac:dyDescent="0.25">
      <c r="B25" s="17"/>
      <c r="C25" s="44">
        <v>6</v>
      </c>
      <c r="D25" s="13">
        <v>15</v>
      </c>
      <c r="I25" s="17"/>
      <c r="J25" s="44">
        <v>6</v>
      </c>
      <c r="K25" s="13">
        <v>15</v>
      </c>
    </row>
    <row r="26" spans="2:11" x14ac:dyDescent="0.25">
      <c r="B26" s="2" t="s">
        <v>52</v>
      </c>
      <c r="C26" s="12"/>
      <c r="D26" s="13"/>
      <c r="I26" s="46" t="s">
        <v>64</v>
      </c>
      <c r="J26" s="39" t="s">
        <v>65</v>
      </c>
      <c r="K26" s="13">
        <v>0</v>
      </c>
    </row>
    <row r="27" spans="2:11" x14ac:dyDescent="0.25">
      <c r="B27" s="38" t="s">
        <v>53</v>
      </c>
      <c r="C27" s="48">
        <v>0</v>
      </c>
      <c r="D27" s="13">
        <v>0</v>
      </c>
      <c r="I27" s="17"/>
      <c r="J27" s="44" t="s">
        <v>66</v>
      </c>
      <c r="K27" s="13">
        <v>100</v>
      </c>
    </row>
    <row r="28" spans="2:11" x14ac:dyDescent="0.25">
      <c r="B28" s="51"/>
      <c r="C28" s="49" t="s">
        <v>61</v>
      </c>
      <c r="D28" s="20">
        <v>20</v>
      </c>
      <c r="I28" s="2" t="s">
        <v>52</v>
      </c>
      <c r="J28" s="12"/>
      <c r="K28" s="13"/>
    </row>
    <row r="29" spans="2:11" x14ac:dyDescent="0.25">
      <c r="B29" s="17"/>
      <c r="C29" s="45" t="s">
        <v>62</v>
      </c>
      <c r="D29" s="13">
        <v>50</v>
      </c>
      <c r="I29" s="38" t="s">
        <v>53</v>
      </c>
      <c r="J29" s="48">
        <v>0</v>
      </c>
      <c r="K29" s="13">
        <v>0</v>
      </c>
    </row>
    <row r="30" spans="2:11" x14ac:dyDescent="0.25">
      <c r="B30" s="16"/>
      <c r="C30" s="50" t="s">
        <v>63</v>
      </c>
      <c r="D30" s="13">
        <v>100</v>
      </c>
      <c r="I30" s="51"/>
      <c r="J30" s="49" t="s">
        <v>61</v>
      </c>
      <c r="K30" s="20">
        <v>20</v>
      </c>
    </row>
    <row r="31" spans="2:11" x14ac:dyDescent="0.25">
      <c r="B31" s="2" t="s">
        <v>6</v>
      </c>
      <c r="C31" s="11" t="s">
        <v>12</v>
      </c>
      <c r="D31" s="20" t="s">
        <v>75</v>
      </c>
      <c r="I31" s="47"/>
      <c r="J31" s="41" t="s">
        <v>62</v>
      </c>
      <c r="K31" s="13">
        <v>50</v>
      </c>
    </row>
    <row r="32" spans="2:11" x14ac:dyDescent="0.25">
      <c r="I32" s="16"/>
      <c r="J32" s="52" t="s">
        <v>63</v>
      </c>
      <c r="K32" s="13">
        <v>100</v>
      </c>
    </row>
    <row r="33" spans="9:11" x14ac:dyDescent="0.25">
      <c r="I33" s="2" t="s">
        <v>6</v>
      </c>
      <c r="J33" s="11" t="s">
        <v>12</v>
      </c>
      <c r="K33" s="13" t="s">
        <v>76</v>
      </c>
    </row>
  </sheetData>
  <mergeCells count="2">
    <mergeCell ref="B2:D2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"/>
  <sheetViews>
    <sheetView workbookViewId="0">
      <selection activeCell="D1" sqref="D1:F1048576"/>
    </sheetView>
  </sheetViews>
  <sheetFormatPr defaultRowHeight="15" x14ac:dyDescent="0.25"/>
  <cols>
    <col min="2" max="2" width="29.7109375" bestFit="1" customWidth="1"/>
    <col min="6" max="6" width="12.140625" bestFit="1" customWidth="1"/>
    <col min="9" max="9" width="12.140625" bestFit="1" customWidth="1"/>
    <col min="12" max="12" width="12.140625" bestFit="1" customWidth="1"/>
  </cols>
  <sheetData>
    <row r="3" spans="2:12" x14ac:dyDescent="0.25">
      <c r="D3" s="80" t="s">
        <v>42</v>
      </c>
      <c r="E3" s="80"/>
      <c r="F3" s="80"/>
      <c r="G3" s="80" t="s">
        <v>31</v>
      </c>
      <c r="H3" s="80"/>
      <c r="I3" s="80"/>
      <c r="J3" s="80" t="s">
        <v>35</v>
      </c>
      <c r="K3" s="80"/>
      <c r="L3" s="80"/>
    </row>
    <row r="4" spans="2:12" x14ac:dyDescent="0.25">
      <c r="B4" s="81" t="s">
        <v>0</v>
      </c>
      <c r="C4" s="95" t="s">
        <v>13</v>
      </c>
      <c r="D4" s="88" t="s">
        <v>14</v>
      </c>
      <c r="E4" s="89"/>
      <c r="F4" s="90"/>
      <c r="G4" s="88" t="s">
        <v>15</v>
      </c>
      <c r="H4" s="89"/>
      <c r="I4" s="90"/>
      <c r="J4" s="79" t="s">
        <v>16</v>
      </c>
      <c r="K4" s="79"/>
      <c r="L4" s="79"/>
    </row>
    <row r="5" spans="2:12" ht="15.75" thickBot="1" x14ac:dyDescent="0.3">
      <c r="B5" s="81"/>
      <c r="C5" s="96"/>
      <c r="D5" s="55" t="s">
        <v>10</v>
      </c>
      <c r="E5" s="55" t="s">
        <v>11</v>
      </c>
      <c r="F5" s="55" t="s">
        <v>17</v>
      </c>
      <c r="G5" s="55" t="s">
        <v>10</v>
      </c>
      <c r="H5" s="55" t="s">
        <v>11</v>
      </c>
      <c r="I5" s="55" t="s">
        <v>17</v>
      </c>
      <c r="J5" s="55" t="s">
        <v>10</v>
      </c>
      <c r="K5" s="55" t="s">
        <v>11</v>
      </c>
      <c r="L5" s="55" t="s">
        <v>17</v>
      </c>
    </row>
    <row r="6" spans="2:12" x14ac:dyDescent="0.25">
      <c r="B6" s="2" t="s">
        <v>47</v>
      </c>
      <c r="C6" s="54"/>
      <c r="D6" s="56"/>
      <c r="E6" s="57"/>
      <c r="F6" s="58"/>
      <c r="G6" s="56"/>
      <c r="H6" s="57"/>
      <c r="I6" s="58"/>
      <c r="J6" s="56"/>
      <c r="K6" s="57"/>
      <c r="L6" s="58"/>
    </row>
    <row r="7" spans="2:12" x14ac:dyDescent="0.25">
      <c r="B7" s="22" t="s">
        <v>23</v>
      </c>
      <c r="C7" s="9"/>
      <c r="D7" s="59"/>
      <c r="E7" s="7"/>
      <c r="F7" s="60"/>
      <c r="G7" s="59"/>
      <c r="H7" s="7"/>
      <c r="I7" s="60"/>
      <c r="J7" s="59"/>
      <c r="K7" s="7"/>
      <c r="L7" s="60"/>
    </row>
    <row r="8" spans="2:12" x14ac:dyDescent="0.25">
      <c r="B8" s="3" t="s">
        <v>24</v>
      </c>
      <c r="C8" s="21">
        <v>23.4</v>
      </c>
      <c r="D8" s="59" t="s">
        <v>34</v>
      </c>
      <c r="E8" s="7">
        <v>0</v>
      </c>
      <c r="F8" s="60">
        <f>(C8*E8)/100</f>
        <v>0</v>
      </c>
      <c r="G8" s="59" t="s">
        <v>34</v>
      </c>
      <c r="H8" s="7">
        <v>0</v>
      </c>
      <c r="I8" s="60">
        <f>(C8*H8)/100</f>
        <v>0</v>
      </c>
      <c r="J8" s="59" t="s">
        <v>32</v>
      </c>
      <c r="K8" s="7">
        <v>60</v>
      </c>
      <c r="L8" s="60">
        <f>(C8*K8)/100</f>
        <v>14.04</v>
      </c>
    </row>
    <row r="9" spans="2:12" x14ac:dyDescent="0.25">
      <c r="B9" s="3" t="s">
        <v>37</v>
      </c>
      <c r="C9" s="21">
        <v>15.6</v>
      </c>
      <c r="D9" s="59">
        <v>1333</v>
      </c>
      <c r="E9" s="7">
        <v>20</v>
      </c>
      <c r="F9" s="60">
        <f t="shared" ref="F9:F16" si="0">(C9*E9)/100</f>
        <v>3.12</v>
      </c>
      <c r="G9" s="59">
        <v>1600</v>
      </c>
      <c r="H9" s="7">
        <v>60</v>
      </c>
      <c r="I9" s="60">
        <f>(C9*H9)/100</f>
        <v>9.36</v>
      </c>
      <c r="J9" s="59">
        <v>1600</v>
      </c>
      <c r="K9" s="7">
        <v>60</v>
      </c>
      <c r="L9" s="60">
        <f>(C9*K9)/100</f>
        <v>9.36</v>
      </c>
    </row>
    <row r="10" spans="2:12" x14ac:dyDescent="0.25">
      <c r="B10" s="22" t="s">
        <v>25</v>
      </c>
      <c r="C10" s="21"/>
      <c r="D10" s="59"/>
      <c r="E10" s="7"/>
      <c r="F10" s="60"/>
      <c r="G10" s="59"/>
      <c r="H10" s="7"/>
      <c r="I10" s="60"/>
      <c r="J10" s="59"/>
      <c r="K10" s="7"/>
      <c r="L10" s="60"/>
    </row>
    <row r="11" spans="2:12" x14ac:dyDescent="0.25">
      <c r="B11" s="3" t="s">
        <v>38</v>
      </c>
      <c r="C11" s="21">
        <v>13</v>
      </c>
      <c r="D11" s="59">
        <v>1235</v>
      </c>
      <c r="E11" s="7">
        <v>70</v>
      </c>
      <c r="F11" s="60">
        <f t="shared" si="0"/>
        <v>9.1</v>
      </c>
      <c r="G11" s="59">
        <v>1220</v>
      </c>
      <c r="H11" s="7">
        <v>50</v>
      </c>
      <c r="I11" s="60">
        <f>(C11*H11)/100</f>
        <v>6.5</v>
      </c>
      <c r="J11" s="59">
        <v>1230</v>
      </c>
      <c r="K11" s="7">
        <v>60</v>
      </c>
      <c r="L11" s="60">
        <f>(C11*K11)/100</f>
        <v>7.8</v>
      </c>
    </row>
    <row r="12" spans="2:12" x14ac:dyDescent="0.25">
      <c r="B12" s="22" t="s">
        <v>50</v>
      </c>
      <c r="C12" s="21"/>
      <c r="D12" s="59"/>
      <c r="E12" s="10"/>
      <c r="F12" s="60"/>
      <c r="G12" s="59"/>
      <c r="H12" s="10"/>
      <c r="I12" s="60"/>
      <c r="J12" s="59"/>
      <c r="K12" s="10"/>
      <c r="L12" s="60"/>
    </row>
    <row r="13" spans="2:12" x14ac:dyDescent="0.25">
      <c r="B13" s="3" t="s">
        <v>51</v>
      </c>
      <c r="C13" s="21">
        <v>13</v>
      </c>
      <c r="D13" s="59" t="s">
        <v>43</v>
      </c>
      <c r="E13" s="7">
        <v>85</v>
      </c>
      <c r="F13" s="60">
        <f t="shared" si="0"/>
        <v>11.05</v>
      </c>
      <c r="G13" s="59" t="s">
        <v>44</v>
      </c>
      <c r="H13" s="7">
        <v>55</v>
      </c>
      <c r="I13" s="60">
        <f>(C13*H13)/100</f>
        <v>7.15</v>
      </c>
      <c r="J13" s="59" t="s">
        <v>46</v>
      </c>
      <c r="K13" s="7">
        <v>70</v>
      </c>
      <c r="L13" s="60">
        <f>(C13*K13)/100</f>
        <v>9.1</v>
      </c>
    </row>
    <row r="14" spans="2:12" x14ac:dyDescent="0.25">
      <c r="B14" s="2" t="s">
        <v>52</v>
      </c>
      <c r="C14" s="21"/>
      <c r="D14" s="59"/>
      <c r="E14" s="7"/>
      <c r="F14" s="60"/>
      <c r="G14" s="59"/>
      <c r="H14" s="7"/>
      <c r="I14" s="60"/>
      <c r="J14" s="59"/>
      <c r="K14" s="7"/>
      <c r="L14" s="60"/>
    </row>
    <row r="15" spans="2:12" x14ac:dyDescent="0.25">
      <c r="B15" s="3" t="s">
        <v>53</v>
      </c>
      <c r="C15" s="21">
        <v>20</v>
      </c>
      <c r="D15" s="59">
        <v>0</v>
      </c>
      <c r="E15" s="10">
        <v>0</v>
      </c>
      <c r="F15" s="61">
        <f t="shared" si="0"/>
        <v>0</v>
      </c>
      <c r="G15" s="59">
        <v>1</v>
      </c>
      <c r="H15" s="10">
        <v>20</v>
      </c>
      <c r="I15" s="61">
        <f>(C15*H15)/100</f>
        <v>4</v>
      </c>
      <c r="J15" s="59">
        <v>3</v>
      </c>
      <c r="K15" s="10">
        <v>100</v>
      </c>
      <c r="L15" s="60">
        <f>(C15*K15)/100</f>
        <v>20</v>
      </c>
    </row>
    <row r="16" spans="2:12" x14ac:dyDescent="0.25">
      <c r="B16" s="2" t="s">
        <v>54</v>
      </c>
      <c r="C16" s="21">
        <v>15</v>
      </c>
      <c r="D16" s="59">
        <f>Costo!C5</f>
        <v>8500</v>
      </c>
      <c r="E16" s="10">
        <f>(-0.0128*D16)+169.23</f>
        <v>60.429999999999978</v>
      </c>
      <c r="F16" s="61">
        <f t="shared" si="0"/>
        <v>9.0644999999999971</v>
      </c>
      <c r="G16" s="59">
        <f>Costo!D5</f>
        <v>8700</v>
      </c>
      <c r="H16" s="10">
        <f>(-0.0128*G16)+169.23</f>
        <v>57.86999999999999</v>
      </c>
      <c r="I16" s="61">
        <f>(C16*H16)/100</f>
        <v>8.6804999999999986</v>
      </c>
      <c r="J16" s="59">
        <f>Costo!E5</f>
        <v>9000</v>
      </c>
      <c r="K16" s="10">
        <f>(-0.0128*J16)+169.23</f>
        <v>54.029999999999987</v>
      </c>
      <c r="L16" s="60">
        <f>(C16*K16)/100</f>
        <v>8.104499999999998</v>
      </c>
    </row>
    <row r="17" spans="2:12" ht="15.75" thickBot="1" x14ac:dyDescent="0.3">
      <c r="B17" s="3"/>
      <c r="C17" s="21"/>
      <c r="D17" s="62"/>
      <c r="E17" s="63"/>
      <c r="F17" s="64">
        <f>SUM(F8:F16)</f>
        <v>32.334499999999998</v>
      </c>
      <c r="G17" s="62"/>
      <c r="H17" s="63"/>
      <c r="I17" s="64">
        <f>SUM(I8:I16)</f>
        <v>35.6905</v>
      </c>
      <c r="J17" s="62"/>
      <c r="K17" s="63"/>
      <c r="L17" s="64">
        <f>SUM(L8:L16)</f>
        <v>68.404499999999999</v>
      </c>
    </row>
    <row r="24" spans="2:12" x14ac:dyDescent="0.25">
      <c r="B24" t="s">
        <v>40</v>
      </c>
    </row>
    <row r="25" spans="2:12" x14ac:dyDescent="0.25">
      <c r="D25" s="80" t="s">
        <v>33</v>
      </c>
      <c r="E25" s="80"/>
      <c r="F25" s="80"/>
      <c r="G25" s="80" t="s">
        <v>41</v>
      </c>
      <c r="H25" s="80"/>
      <c r="I25" s="80"/>
      <c r="J25" s="80" t="s">
        <v>31</v>
      </c>
      <c r="K25" s="80"/>
      <c r="L25" s="80"/>
    </row>
    <row r="26" spans="2:12" x14ac:dyDescent="0.25">
      <c r="B26" s="81" t="s">
        <v>0</v>
      </c>
      <c r="C26" s="95" t="s">
        <v>13</v>
      </c>
      <c r="D26" s="88" t="s">
        <v>14</v>
      </c>
      <c r="E26" s="89"/>
      <c r="F26" s="90"/>
      <c r="G26" s="88" t="s">
        <v>15</v>
      </c>
      <c r="H26" s="89"/>
      <c r="I26" s="90"/>
      <c r="J26" s="88" t="s">
        <v>16</v>
      </c>
      <c r="K26" s="89"/>
      <c r="L26" s="90"/>
    </row>
    <row r="27" spans="2:12" ht="15.75" thickBot="1" x14ac:dyDescent="0.3">
      <c r="B27" s="81"/>
      <c r="C27" s="96"/>
      <c r="D27" s="55" t="s">
        <v>10</v>
      </c>
      <c r="E27" s="55" t="s">
        <v>11</v>
      </c>
      <c r="F27" s="55" t="s">
        <v>17</v>
      </c>
      <c r="G27" s="55" t="s">
        <v>10</v>
      </c>
      <c r="H27" s="55" t="s">
        <v>11</v>
      </c>
      <c r="I27" s="55" t="s">
        <v>17</v>
      </c>
      <c r="J27" s="55" t="s">
        <v>10</v>
      </c>
      <c r="K27" s="55" t="s">
        <v>11</v>
      </c>
      <c r="L27" s="55" t="s">
        <v>17</v>
      </c>
    </row>
    <row r="28" spans="2:12" x14ac:dyDescent="0.25">
      <c r="B28" s="2" t="s">
        <v>47</v>
      </c>
      <c r="C28" s="54"/>
      <c r="D28" s="56"/>
      <c r="E28" s="57"/>
      <c r="F28" s="58"/>
      <c r="G28" s="56"/>
      <c r="H28" s="57"/>
      <c r="I28" s="58"/>
      <c r="J28" s="56"/>
      <c r="K28" s="57"/>
      <c r="L28" s="58"/>
    </row>
    <row r="29" spans="2:12" x14ac:dyDescent="0.25">
      <c r="B29" s="22" t="s">
        <v>23</v>
      </c>
      <c r="C29" s="9"/>
      <c r="D29" s="59"/>
      <c r="E29" s="7"/>
      <c r="F29" s="60"/>
      <c r="G29" s="59"/>
      <c r="H29" s="7"/>
      <c r="I29" s="60"/>
      <c r="J29" s="59"/>
      <c r="K29" s="7"/>
      <c r="L29" s="60"/>
    </row>
    <row r="30" spans="2:12" x14ac:dyDescent="0.25">
      <c r="B30" s="3" t="s">
        <v>24</v>
      </c>
      <c r="C30" s="9">
        <v>23.4</v>
      </c>
      <c r="D30" s="59" t="s">
        <v>32</v>
      </c>
      <c r="E30" s="7">
        <v>60</v>
      </c>
      <c r="F30" s="60">
        <f>(C30*E30)/100</f>
        <v>14.04</v>
      </c>
      <c r="G30" s="59" t="s">
        <v>32</v>
      </c>
      <c r="H30" s="7">
        <v>60</v>
      </c>
      <c r="I30" s="60">
        <f>(C30*H30)/100</f>
        <v>14.04</v>
      </c>
      <c r="J30" s="59" t="s">
        <v>32</v>
      </c>
      <c r="K30" s="7">
        <v>60</v>
      </c>
      <c r="L30" s="60">
        <f>(C30*K30)/100</f>
        <v>14.04</v>
      </c>
    </row>
    <row r="31" spans="2:12" x14ac:dyDescent="0.25">
      <c r="B31" s="3" t="s">
        <v>37</v>
      </c>
      <c r="C31" s="9">
        <v>15.6</v>
      </c>
      <c r="D31" s="59">
        <v>1600</v>
      </c>
      <c r="E31" s="7">
        <v>60</v>
      </c>
      <c r="F31" s="60">
        <f t="shared" ref="F31:F39" si="1">(C31*E31)/100</f>
        <v>9.36</v>
      </c>
      <c r="G31" s="59">
        <v>1333</v>
      </c>
      <c r="H31" s="7">
        <v>20</v>
      </c>
      <c r="I31" s="60">
        <f>(C31*H31)/100</f>
        <v>3.12</v>
      </c>
      <c r="J31" s="59">
        <v>1333</v>
      </c>
      <c r="K31" s="7">
        <v>20</v>
      </c>
      <c r="L31" s="60">
        <f>(C31*K31)/100</f>
        <v>3.12</v>
      </c>
    </row>
    <row r="32" spans="2:12" x14ac:dyDescent="0.25">
      <c r="B32" s="22" t="s">
        <v>25</v>
      </c>
      <c r="C32" s="21"/>
      <c r="D32" s="59"/>
      <c r="E32" s="7"/>
      <c r="F32" s="60"/>
      <c r="G32" s="59"/>
      <c r="H32" s="7"/>
      <c r="I32" s="60"/>
      <c r="J32" s="59"/>
      <c r="K32" s="7"/>
      <c r="L32" s="60"/>
    </row>
    <row r="33" spans="2:12" x14ac:dyDescent="0.25">
      <c r="B33" s="3" t="s">
        <v>38</v>
      </c>
      <c r="C33" s="9">
        <v>13</v>
      </c>
      <c r="D33" s="59">
        <v>1220</v>
      </c>
      <c r="E33" s="7">
        <v>50</v>
      </c>
      <c r="F33" s="60">
        <f t="shared" si="1"/>
        <v>6.5</v>
      </c>
      <c r="G33" s="59">
        <v>1220</v>
      </c>
      <c r="H33" s="7">
        <v>50</v>
      </c>
      <c r="I33" s="60">
        <f>(C33*H33)/100</f>
        <v>6.5</v>
      </c>
      <c r="J33" s="59">
        <v>1240</v>
      </c>
      <c r="K33" s="7">
        <v>100</v>
      </c>
      <c r="L33" s="60">
        <f>(C33*K33)/100</f>
        <v>13</v>
      </c>
    </row>
    <row r="34" spans="2:12" x14ac:dyDescent="0.25">
      <c r="B34" s="22" t="s">
        <v>50</v>
      </c>
      <c r="C34" s="21"/>
      <c r="D34" s="59"/>
      <c r="E34" s="10"/>
      <c r="F34" s="60"/>
      <c r="G34" s="59"/>
      <c r="H34" s="10"/>
      <c r="I34" s="60"/>
      <c r="J34" s="59"/>
      <c r="K34" s="10"/>
      <c r="L34" s="60"/>
    </row>
    <row r="35" spans="2:12" x14ac:dyDescent="0.25">
      <c r="B35" s="3" t="s">
        <v>51</v>
      </c>
      <c r="C35" s="21">
        <v>7.8</v>
      </c>
      <c r="D35" s="59" t="s">
        <v>45</v>
      </c>
      <c r="E35" s="7">
        <v>100</v>
      </c>
      <c r="F35" s="60">
        <f t="shared" si="1"/>
        <v>7.8</v>
      </c>
      <c r="G35" s="59" t="s">
        <v>43</v>
      </c>
      <c r="H35" s="7">
        <v>85</v>
      </c>
      <c r="I35" s="60">
        <f>(C35*H35)/100</f>
        <v>6.63</v>
      </c>
      <c r="J35" s="59" t="s">
        <v>44</v>
      </c>
      <c r="K35" s="7">
        <v>55</v>
      </c>
      <c r="L35" s="60">
        <f>(C35*K35)/100</f>
        <v>4.29</v>
      </c>
    </row>
    <row r="36" spans="2:12" x14ac:dyDescent="0.25">
      <c r="B36" s="3" t="s">
        <v>55</v>
      </c>
      <c r="C36" s="9">
        <v>5.2</v>
      </c>
      <c r="D36" s="59" t="s">
        <v>36</v>
      </c>
      <c r="E36" s="7">
        <v>100</v>
      </c>
      <c r="F36" s="60">
        <f t="shared" si="1"/>
        <v>5.2</v>
      </c>
      <c r="G36" s="59" t="s">
        <v>36</v>
      </c>
      <c r="H36" s="7">
        <v>100</v>
      </c>
      <c r="I36" s="60">
        <f>(C36*H36)/100</f>
        <v>5.2</v>
      </c>
      <c r="J36" s="59" t="s">
        <v>36</v>
      </c>
      <c r="K36" s="7">
        <v>100</v>
      </c>
      <c r="L36" s="60">
        <f>(C36*K36)/100</f>
        <v>5.2</v>
      </c>
    </row>
    <row r="37" spans="2:12" x14ac:dyDescent="0.25">
      <c r="B37" s="2" t="s">
        <v>52</v>
      </c>
      <c r="C37" s="21"/>
      <c r="D37" s="59"/>
      <c r="E37" s="7"/>
      <c r="F37" s="60"/>
      <c r="G37" s="59"/>
      <c r="H37" s="7"/>
      <c r="I37" s="60"/>
      <c r="J37" s="59"/>
      <c r="K37" s="7"/>
      <c r="L37" s="60"/>
    </row>
    <row r="38" spans="2:12" x14ac:dyDescent="0.25">
      <c r="B38" s="3" t="s">
        <v>53</v>
      </c>
      <c r="C38" s="21">
        <v>15</v>
      </c>
      <c r="D38" s="59">
        <v>1</v>
      </c>
      <c r="E38" s="7">
        <v>20</v>
      </c>
      <c r="F38" s="60">
        <f t="shared" si="1"/>
        <v>3</v>
      </c>
      <c r="G38" s="59">
        <v>0</v>
      </c>
      <c r="H38" s="7">
        <v>0</v>
      </c>
      <c r="I38" s="60">
        <f>(C38*H38)/100</f>
        <v>0</v>
      </c>
      <c r="J38" s="59">
        <v>1</v>
      </c>
      <c r="K38" s="7">
        <v>20</v>
      </c>
      <c r="L38" s="60">
        <f>(C38*K38)/100</f>
        <v>3</v>
      </c>
    </row>
    <row r="39" spans="2:12" x14ac:dyDescent="0.25">
      <c r="B39" s="2" t="s">
        <v>54</v>
      </c>
      <c r="C39" s="9">
        <v>20</v>
      </c>
      <c r="D39" s="59">
        <f>Costo!M5</f>
        <v>10000</v>
      </c>
      <c r="E39" s="10">
        <f>(-0.0153846*D39)+169.23</f>
        <v>15.383999999999986</v>
      </c>
      <c r="F39" s="60">
        <f t="shared" si="1"/>
        <v>3.0767999999999973</v>
      </c>
      <c r="G39" s="59">
        <f>Costo!N5</f>
        <v>9300</v>
      </c>
      <c r="H39" s="10">
        <f>(-0.0153846*G39)+169.23</f>
        <v>26.153219999999976</v>
      </c>
      <c r="I39" s="60">
        <f>(C39*H39)/100</f>
        <v>5.2306439999999954</v>
      </c>
      <c r="J39" s="59">
        <f>Costo!O5</f>
        <v>9000</v>
      </c>
      <c r="K39" s="10">
        <f>(-0.0153846*J39)+169.23</f>
        <v>30.768599999999992</v>
      </c>
      <c r="L39" s="60">
        <f>(C39*K39)/100</f>
        <v>6.1537199999999981</v>
      </c>
    </row>
    <row r="40" spans="2:12" ht="15.75" thickBot="1" x14ac:dyDescent="0.3">
      <c r="B40" s="86" t="s">
        <v>87</v>
      </c>
      <c r="C40" s="87"/>
      <c r="D40" s="83">
        <f>SUM(F30:F39)</f>
        <v>48.976799999999997</v>
      </c>
      <c r="E40" s="84"/>
      <c r="F40" s="85"/>
      <c r="G40" s="62"/>
      <c r="H40" s="68"/>
      <c r="I40" s="69">
        <f>SUM(I30:I39)</f>
        <v>40.720644</v>
      </c>
      <c r="J40" s="62"/>
      <c r="K40" s="68"/>
      <c r="L40" s="69">
        <f>SUM(L30:L39)</f>
        <v>48.803720000000006</v>
      </c>
    </row>
  </sheetData>
  <mergeCells count="18">
    <mergeCell ref="D3:F3"/>
    <mergeCell ref="G3:I3"/>
    <mergeCell ref="J3:L3"/>
    <mergeCell ref="G25:I25"/>
    <mergeCell ref="J25:L25"/>
    <mergeCell ref="G4:I4"/>
    <mergeCell ref="J4:L4"/>
    <mergeCell ref="B26:B27"/>
    <mergeCell ref="C26:C27"/>
    <mergeCell ref="G26:I26"/>
    <mergeCell ref="J26:L26"/>
    <mergeCell ref="D26:F26"/>
    <mergeCell ref="D25:F25"/>
    <mergeCell ref="D40:F40"/>
    <mergeCell ref="B40:C40"/>
    <mergeCell ref="B4:B5"/>
    <mergeCell ref="C4:C5"/>
    <mergeCell ref="D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workbookViewId="0">
      <selection activeCell="L8" sqref="L8:N12"/>
    </sheetView>
  </sheetViews>
  <sheetFormatPr defaultRowHeight="15" x14ac:dyDescent="0.25"/>
  <cols>
    <col min="2" max="2" width="16.7109375" bestFit="1" customWidth="1"/>
    <col min="3" max="5" width="11.42578125" bestFit="1" customWidth="1"/>
    <col min="12" max="12" width="16.7109375" bestFit="1" customWidth="1"/>
    <col min="13" max="15" width="11.42578125" bestFit="1" customWidth="1"/>
  </cols>
  <sheetData>
    <row r="2" spans="2:16" x14ac:dyDescent="0.25">
      <c r="B2" s="65" t="s">
        <v>67</v>
      </c>
      <c r="C2" s="66" t="s">
        <v>14</v>
      </c>
      <c r="D2" s="66" t="s">
        <v>15</v>
      </c>
      <c r="E2" s="66" t="s">
        <v>16</v>
      </c>
      <c r="L2" s="65" t="s">
        <v>67</v>
      </c>
      <c r="M2" s="66" t="s">
        <v>14</v>
      </c>
      <c r="N2" s="66" t="s">
        <v>15</v>
      </c>
      <c r="O2" s="66" t="s">
        <v>16</v>
      </c>
    </row>
    <row r="3" spans="2:16" x14ac:dyDescent="0.25">
      <c r="B3" s="65" t="s">
        <v>68</v>
      </c>
      <c r="C3" s="65">
        <v>11500</v>
      </c>
      <c r="D3" s="65">
        <v>12700</v>
      </c>
      <c r="E3" s="65">
        <v>13500</v>
      </c>
      <c r="L3" s="65" t="s">
        <v>68</v>
      </c>
      <c r="M3" s="65">
        <v>13500</v>
      </c>
      <c r="N3" s="65">
        <v>11300</v>
      </c>
      <c r="O3" s="65">
        <v>12000</v>
      </c>
    </row>
    <row r="4" spans="2:16" x14ac:dyDescent="0.25">
      <c r="B4" s="65" t="s">
        <v>69</v>
      </c>
      <c r="C4" s="65">
        <v>-3000</v>
      </c>
      <c r="D4" s="65">
        <v>-4000</v>
      </c>
      <c r="E4" s="65">
        <v>-4500</v>
      </c>
      <c r="L4" s="65" t="s">
        <v>69</v>
      </c>
      <c r="M4" s="65">
        <v>-3500</v>
      </c>
      <c r="N4" s="65">
        <v>-2000</v>
      </c>
      <c r="O4" s="65">
        <v>-3000</v>
      </c>
    </row>
    <row r="5" spans="2:16" x14ac:dyDescent="0.25">
      <c r="B5" s="65" t="s">
        <v>7</v>
      </c>
      <c r="C5" s="65">
        <f>SUM(C3:C4)</f>
        <v>8500</v>
      </c>
      <c r="D5" s="65">
        <f t="shared" ref="D5:E5" si="0">SUM(D3:D4)</f>
        <v>8700</v>
      </c>
      <c r="E5" s="65">
        <f t="shared" si="0"/>
        <v>9000</v>
      </c>
      <c r="L5" s="65" t="s">
        <v>7</v>
      </c>
      <c r="M5" s="65">
        <f>SUM(M3:M4)</f>
        <v>10000</v>
      </c>
      <c r="N5" s="65">
        <f t="shared" ref="N5" si="1">SUM(N3:N4)</f>
        <v>9300</v>
      </c>
      <c r="O5" s="65">
        <f t="shared" ref="O5" si="2">SUM(O3:O4)</f>
        <v>9000</v>
      </c>
    </row>
    <row r="6" spans="2:16" x14ac:dyDescent="0.25">
      <c r="B6" s="65"/>
      <c r="C6" s="65"/>
      <c r="D6" s="65"/>
      <c r="E6" s="65"/>
      <c r="L6" s="65"/>
      <c r="M6" s="65"/>
      <c r="N6" s="65"/>
      <c r="O6" s="65"/>
    </row>
    <row r="8" spans="2:16" x14ac:dyDescent="0.25">
      <c r="B8" s="65" t="s">
        <v>67</v>
      </c>
      <c r="C8" s="65" t="s">
        <v>70</v>
      </c>
      <c r="D8" s="65" t="s">
        <v>71</v>
      </c>
      <c r="F8" t="s">
        <v>72</v>
      </c>
      <c r="L8" s="65" t="s">
        <v>67</v>
      </c>
      <c r="M8" s="65" t="s">
        <v>70</v>
      </c>
      <c r="N8" s="65" t="s">
        <v>71</v>
      </c>
    </row>
    <row r="9" spans="2:16" x14ac:dyDescent="0.25">
      <c r="B9" s="65" t="s">
        <v>68</v>
      </c>
      <c r="C9" s="65">
        <v>17000</v>
      </c>
      <c r="D9" s="65">
        <v>9000</v>
      </c>
      <c r="F9" t="s">
        <v>73</v>
      </c>
      <c r="L9" s="65" t="s">
        <v>68</v>
      </c>
      <c r="M9" s="65">
        <v>13500</v>
      </c>
      <c r="N9" s="65">
        <v>7000</v>
      </c>
    </row>
    <row r="10" spans="2:16" x14ac:dyDescent="0.25">
      <c r="B10" s="65" t="s">
        <v>69</v>
      </c>
      <c r="C10" s="65">
        <v>-5000</v>
      </c>
      <c r="D10" s="65">
        <v>-3000</v>
      </c>
      <c r="L10" s="65" t="s">
        <v>69</v>
      </c>
      <c r="M10" s="65">
        <v>-3500</v>
      </c>
      <c r="N10" s="65">
        <v>-2000</v>
      </c>
    </row>
    <row r="11" spans="2:16" x14ac:dyDescent="0.25">
      <c r="B11" s="65" t="s">
        <v>7</v>
      </c>
      <c r="C11" s="65">
        <f>SUM(C9:C10)</f>
        <v>12000</v>
      </c>
      <c r="D11" s="65">
        <f>SUM(D9:D10)</f>
        <v>6000</v>
      </c>
      <c r="L11" s="65" t="s">
        <v>7</v>
      </c>
      <c r="M11" s="65">
        <f>SUM(M9:M10)</f>
        <v>10000</v>
      </c>
      <c r="N11" s="65">
        <f>SUM(N9:N10)</f>
        <v>5000</v>
      </c>
    </row>
    <row r="12" spans="2:16" x14ac:dyDescent="0.25">
      <c r="B12" s="65" t="s">
        <v>74</v>
      </c>
      <c r="C12" s="65">
        <f>1.1*C11</f>
        <v>13200.000000000002</v>
      </c>
      <c r="D12" s="65">
        <f>0.9*D11</f>
        <v>5400</v>
      </c>
      <c r="F12" t="s">
        <v>75</v>
      </c>
      <c r="L12" s="65" t="s">
        <v>74</v>
      </c>
      <c r="M12" s="65">
        <f>1.1*M11</f>
        <v>11000</v>
      </c>
      <c r="N12" s="65">
        <f>0.9*N11</f>
        <v>4500</v>
      </c>
      <c r="P12" t="s">
        <v>76</v>
      </c>
    </row>
    <row r="15" spans="2:16" x14ac:dyDescent="0.25">
      <c r="C15" t="s">
        <v>77</v>
      </c>
      <c r="D15" s="67">
        <f>(C12-D12)/15</f>
        <v>520.00000000000011</v>
      </c>
      <c r="M15" t="s">
        <v>77</v>
      </c>
      <c r="N15" s="67">
        <f>(M12-N12)/15</f>
        <v>433.33333333333331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Servers</vt:lpstr>
      <vt:lpstr>PesosRelativos</vt:lpstr>
      <vt:lpstr>ValorAtributos</vt:lpstr>
      <vt:lpstr>PonderacionPropuesta</vt:lpstr>
      <vt:lpstr>Costo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</dc:creator>
  <cp:lastModifiedBy>Arbore, Leonel Fabio</cp:lastModifiedBy>
  <dcterms:created xsi:type="dcterms:W3CDTF">2014-06-22T21:27:24Z</dcterms:created>
  <dcterms:modified xsi:type="dcterms:W3CDTF">2014-09-10T16:21:59Z</dcterms:modified>
</cp:coreProperties>
</file>